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rbasquera\Downloads\"/>
    </mc:Choice>
  </mc:AlternateContent>
  <bookViews>
    <workbookView xWindow="0" yWindow="0" windowWidth="28800" windowHeight="12600"/>
  </bookViews>
  <sheets>
    <sheet name="Plan1" sheetId="1" r:id="rId1"/>
    <sheet name="Plan2" sheetId="2" state="hidden" r:id="rId2"/>
    <sheet name="Plan3" sheetId="3" r:id="rId3"/>
  </sheets>
  <definedNames>
    <definedName name="material">OFFSET(Plan2!$A$2:$A$198,0,0,ROWS(Plan2!$A$2:$A$198)-COUNTBLANK(Plan2!$A$2:$A$198))</definedName>
    <definedName name="valores">OFFSET(Plan2!$B$2:$B$198,0,0,ROWS(Plan2!$B$2:$B$198)-COUNTBLANK(Plan2!$B$2:$B$198))</definedName>
  </definedNames>
  <calcPr calcId="152511"/>
</workbook>
</file>

<file path=xl/calcChain.xml><?xml version="1.0" encoding="utf-8"?>
<calcChain xmlns="http://schemas.openxmlformats.org/spreadsheetml/2006/main">
  <c r="P13" i="1" l="1"/>
  <c r="J3" i="1" l="1"/>
  <c r="J12" i="1" s="1"/>
  <c r="J37" i="1"/>
  <c r="J21" i="1"/>
  <c r="C6" i="1"/>
  <c r="J22" i="1" l="1"/>
  <c r="I23" i="1" s="1"/>
  <c r="J46" i="1"/>
  <c r="I47" i="1" s="1"/>
  <c r="I13" i="1"/>
  <c r="J29" i="1"/>
  <c r="I30" i="1" s="1"/>
  <c r="P10" i="1"/>
  <c r="P14" i="1"/>
  <c r="O15" i="1" s="1"/>
  <c r="J43" i="1"/>
  <c r="J34" i="1"/>
  <c r="J38" i="1"/>
  <c r="I39" i="1" s="1"/>
  <c r="J27" i="1"/>
  <c r="J18" i="1"/>
  <c r="J10" i="1"/>
</calcChain>
</file>

<file path=xl/comments1.xml><?xml version="1.0" encoding="utf-8"?>
<comments xmlns="http://schemas.openxmlformats.org/spreadsheetml/2006/main">
  <authors>
    <author>Rubiano</author>
  </authors>
  <commentList>
    <comment ref="I5" authorId="0" shapeId="0">
      <text>
        <r>
          <rPr>
            <b/>
            <sz val="9"/>
            <color indexed="81"/>
            <rFont val="Tahoma"/>
            <family val="2"/>
          </rPr>
          <t>Comprimento entre apoios da viga</t>
        </r>
      </text>
    </comment>
  </commentList>
</comments>
</file>

<file path=xl/sharedStrings.xml><?xml version="1.0" encoding="utf-8"?>
<sst xmlns="http://schemas.openxmlformats.org/spreadsheetml/2006/main" count="44" uniqueCount="28">
  <si>
    <t>L</t>
  </si>
  <si>
    <t>ALUMÍNIO</t>
  </si>
  <si>
    <t>MATERIAL</t>
  </si>
  <si>
    <t>Mód elast (E)</t>
  </si>
  <si>
    <t>SAE 1020/1045</t>
  </si>
  <si>
    <t>INOX 304/316</t>
  </si>
  <si>
    <t>SAE 8620/8640</t>
  </si>
  <si>
    <t>P =</t>
  </si>
  <si>
    <t>c =</t>
  </si>
  <si>
    <t>a =</t>
  </si>
  <si>
    <t>f =</t>
  </si>
  <si>
    <t xml:space="preserve">L = </t>
  </si>
  <si>
    <t>E =</t>
  </si>
  <si>
    <t>b =</t>
  </si>
  <si>
    <t xml:space="preserve"> </t>
  </si>
  <si>
    <t>Alimentar células em azul</t>
  </si>
  <si>
    <t>I =</t>
  </si>
  <si>
    <r>
      <t xml:space="preserve">  Momento de Inércia </t>
    </r>
    <r>
      <rPr>
        <sz val="12"/>
        <color rgb="FFFF0000"/>
        <rFont val="Calibri"/>
        <family val="2"/>
        <scheme val="minor"/>
      </rPr>
      <t>Ixx</t>
    </r>
    <r>
      <rPr>
        <sz val="8"/>
        <color theme="1"/>
        <rFont val="Calibri"/>
        <family val="2"/>
        <scheme val="minor"/>
      </rPr>
      <t xml:space="preserve"> do perfil</t>
    </r>
  </si>
  <si>
    <t>FO. FO.</t>
  </si>
  <si>
    <t>LATÃO</t>
  </si>
  <si>
    <t>FO. FO. NODULAR</t>
  </si>
  <si>
    <t>BRONZE</t>
  </si>
  <si>
    <r>
      <rPr>
        <b/>
        <sz val="10"/>
        <rFont val="Calibri"/>
        <family val="2"/>
        <scheme val="minor"/>
      </rPr>
      <t>f</t>
    </r>
    <r>
      <rPr>
        <sz val="10"/>
        <rFont val="Calibri"/>
        <family val="2"/>
        <scheme val="minor"/>
      </rPr>
      <t>max =</t>
    </r>
  </si>
  <si>
    <r>
      <rPr>
        <b/>
        <sz val="10"/>
        <color theme="1"/>
        <rFont val="Calibri"/>
        <family val="2"/>
        <scheme val="minor"/>
      </rPr>
      <t>f</t>
    </r>
    <r>
      <rPr>
        <sz val="10"/>
        <color theme="1"/>
        <rFont val="Calibri"/>
        <family val="2"/>
        <scheme val="minor"/>
      </rPr>
      <t xml:space="preserve">max </t>
    </r>
    <r>
      <rPr>
        <b/>
        <sz val="10"/>
        <color theme="1"/>
        <rFont val="Calibri"/>
        <family val="2"/>
        <scheme val="minor"/>
      </rPr>
      <t>=</t>
    </r>
  </si>
  <si>
    <t>Selecione</t>
  </si>
  <si>
    <r>
      <t xml:space="preserve">I </t>
    </r>
    <r>
      <rPr>
        <sz val="8"/>
        <color theme="1"/>
        <rFont val="Calibri"/>
        <family val="2"/>
        <scheme val="minor"/>
      </rPr>
      <t xml:space="preserve">necess. </t>
    </r>
    <r>
      <rPr>
        <sz val="10"/>
        <color theme="1"/>
        <rFont val="Calibri"/>
        <family val="2"/>
        <scheme val="minor"/>
      </rPr>
      <t>=</t>
    </r>
  </si>
  <si>
    <t>FLEXÃO DE VIGAS EM FUNÇÃO DO MOMENTO DE INÉRCIA DA SEÇÃO</t>
  </si>
  <si>
    <t xml:space="preserve">  Módulo de elasticidade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</si>
</sst>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General\ &quot; cm^4&quot;"/>
    <numFmt numFmtId="165" formatCode="0.00\ &quot; cm&quot;"/>
    <numFmt numFmtId="166" formatCode="0.00\ &quot; cm^4&quot;"/>
    <numFmt numFmtId="167" formatCode="0.0\ &quot; cm&quot;"/>
    <numFmt numFmtId="168" formatCode="0.0\ &quot; kgf&quot;"/>
    <numFmt numFmtId="169" formatCode="0\ &quot; kgf/cm^2&quot;"/>
    <numFmt numFmtId="170" formatCode="0.00\ &quot; kgf*cm&quot;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0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2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2" fontId="10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/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0" fillId="6" borderId="6" xfId="0" applyFont="1" applyFill="1" applyBorder="1" applyAlignment="1" applyProtection="1">
      <alignment horizontal="right" vertical="center" wrapText="1"/>
    </xf>
    <xf numFmtId="0" fontId="13" fillId="0" borderId="0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1" fillId="5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</xf>
    <xf numFmtId="0" fontId="10" fillId="0" borderId="17" xfId="0" applyFont="1" applyBorder="1" applyAlignment="1" applyProtection="1">
      <alignment vertical="center"/>
    </xf>
    <xf numFmtId="0" fontId="10" fillId="6" borderId="14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165" fontId="9" fillId="8" borderId="2" xfId="0" applyNumberFormat="1" applyFont="1" applyFill="1" applyBorder="1" applyAlignment="1" applyProtection="1">
      <alignment horizontal="center" vertical="center"/>
    </xf>
    <xf numFmtId="166" fontId="11" fillId="6" borderId="8" xfId="0" applyNumberFormat="1" applyFont="1" applyFill="1" applyBorder="1" applyAlignment="1" applyProtection="1">
      <alignment horizontal="center" vertical="center"/>
    </xf>
    <xf numFmtId="165" fontId="10" fillId="7" borderId="2" xfId="0" applyNumberFormat="1" applyFont="1" applyFill="1" applyBorder="1" applyAlignment="1" applyProtection="1">
      <alignment horizontal="center" vertical="center"/>
    </xf>
    <xf numFmtId="165" fontId="9" fillId="3" borderId="2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/>
    <xf numFmtId="164" fontId="11" fillId="0" borderId="0" xfId="0" applyNumberFormat="1" applyFont="1" applyFill="1" applyBorder="1" applyAlignment="1" applyProtection="1">
      <alignment horizontal="center" vertical="center"/>
    </xf>
    <xf numFmtId="166" fontId="11" fillId="0" borderId="0" xfId="0" applyNumberFormat="1" applyFont="1" applyFill="1" applyBorder="1" applyAlignment="1" applyProtection="1">
      <alignment horizontal="center" vertical="center"/>
    </xf>
    <xf numFmtId="0" fontId="9" fillId="9" borderId="4" xfId="0" applyFont="1" applyFill="1" applyBorder="1" applyAlignment="1" applyProtection="1">
      <alignment horizontal="center" vertical="center"/>
    </xf>
    <xf numFmtId="0" fontId="9" fillId="9" borderId="6" xfId="0" applyFont="1" applyFill="1" applyBorder="1" applyAlignment="1" applyProtection="1">
      <alignment horizontal="center" vertical="center"/>
    </xf>
    <xf numFmtId="165" fontId="10" fillId="5" borderId="2" xfId="0" applyNumberFormat="1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5" borderId="1" xfId="0" applyFont="1" applyFill="1" applyBorder="1" applyAlignment="1" applyProtection="1">
      <alignment horizontal="center" vertical="center"/>
    </xf>
    <xf numFmtId="0" fontId="16" fillId="8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165" fontId="16" fillId="8" borderId="1" xfId="0" applyNumberFormat="1" applyFont="1" applyFill="1" applyBorder="1" applyAlignment="1" applyProtection="1">
      <alignment horizontal="center" vertical="center"/>
    </xf>
    <xf numFmtId="165" fontId="10" fillId="5" borderId="8" xfId="0" applyNumberFormat="1" applyFont="1" applyFill="1" applyBorder="1" applyAlignment="1" applyProtection="1">
      <alignment horizontal="center" vertical="center"/>
      <protection locked="0"/>
    </xf>
    <xf numFmtId="0" fontId="11" fillId="11" borderId="7" xfId="0" applyFont="1" applyFill="1" applyBorder="1" applyAlignment="1" applyProtection="1">
      <alignment horizontal="center" vertical="center"/>
    </xf>
    <xf numFmtId="0" fontId="11" fillId="6" borderId="6" xfId="0" applyFont="1" applyFill="1" applyBorder="1" applyAlignment="1" applyProtection="1">
      <alignment horizontal="center" vertical="center"/>
    </xf>
    <xf numFmtId="170" fontId="10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165" fontId="11" fillId="6" borderId="15" xfId="0" applyNumberFormat="1" applyFont="1" applyFill="1" applyBorder="1" applyAlignment="1" applyProtection="1">
      <alignment horizontal="center" vertical="center"/>
    </xf>
    <xf numFmtId="165" fontId="11" fillId="6" borderId="16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/>
    </xf>
    <xf numFmtId="0" fontId="17" fillId="12" borderId="0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11" fillId="10" borderId="7" xfId="0" applyFont="1" applyFill="1" applyBorder="1" applyAlignment="1" applyProtection="1">
      <alignment horizontal="center" vertical="center"/>
      <protection locked="0"/>
    </xf>
    <xf numFmtId="0" fontId="9" fillId="5" borderId="9" xfId="0" applyFont="1" applyFill="1" applyBorder="1" applyAlignment="1" applyProtection="1">
      <alignment horizontal="center" vertical="center" wrapText="1"/>
    </xf>
    <xf numFmtId="0" fontId="9" fillId="5" borderId="10" xfId="0" applyFont="1" applyFill="1" applyBorder="1" applyAlignment="1" applyProtection="1">
      <alignment horizontal="center" vertical="center" wrapText="1"/>
    </xf>
    <xf numFmtId="0" fontId="9" fillId="5" borderId="11" xfId="0" applyFont="1" applyFill="1" applyBorder="1" applyAlignment="1" applyProtection="1">
      <alignment horizontal="center" vertical="center" wrapText="1"/>
    </xf>
    <xf numFmtId="0" fontId="9" fillId="5" borderId="13" xfId="0" applyFont="1" applyFill="1" applyBorder="1" applyAlignment="1" applyProtection="1">
      <alignment horizontal="center" vertical="center" wrapText="1"/>
    </xf>
    <xf numFmtId="169" fontId="11" fillId="11" borderId="7" xfId="0" applyNumberFormat="1" applyFont="1" applyFill="1" applyBorder="1" applyAlignment="1" applyProtection="1">
      <alignment horizontal="center" vertical="center"/>
    </xf>
    <xf numFmtId="0" fontId="18" fillId="0" borderId="8" xfId="0" applyFont="1" applyBorder="1"/>
    <xf numFmtId="166" fontId="9" fillId="5" borderId="6" xfId="0" applyNumberFormat="1" applyFont="1" applyFill="1" applyBorder="1" applyAlignment="1" applyProtection="1">
      <alignment horizontal="center" vertical="center"/>
      <protection locked="0"/>
    </xf>
    <xf numFmtId="166" fontId="9" fillId="5" borderId="8" xfId="0" applyNumberFormat="1" applyFont="1" applyFill="1" applyBorder="1" applyAlignment="1" applyProtection="1">
      <alignment horizontal="center" vertical="center"/>
      <protection locked="0"/>
    </xf>
    <xf numFmtId="167" fontId="9" fillId="5" borderId="6" xfId="0" applyNumberFormat="1" applyFont="1" applyFill="1" applyBorder="1" applyAlignment="1" applyProtection="1">
      <alignment horizontal="center" vertical="center"/>
      <protection locked="0"/>
    </xf>
    <xf numFmtId="167" fontId="9" fillId="5" borderId="8" xfId="0" applyNumberFormat="1" applyFont="1" applyFill="1" applyBorder="1" applyAlignment="1" applyProtection="1">
      <alignment horizontal="center" vertical="center"/>
      <protection locked="0"/>
    </xf>
    <xf numFmtId="168" fontId="9" fillId="5" borderId="6" xfId="0" applyNumberFormat="1" applyFont="1" applyFill="1" applyBorder="1" applyAlignment="1" applyProtection="1">
      <alignment horizontal="center" vertical="center"/>
      <protection locked="0"/>
    </xf>
    <xf numFmtId="168" fontId="9" fillId="5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4">
    <dxf>
      <fill>
        <patternFill>
          <bgColor rgb="FF00F6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6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6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6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6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600"/>
        </patternFill>
      </fill>
    </dxf>
    <dxf>
      <font>
        <color theme="0"/>
      </font>
      <fill>
        <patternFill>
          <bgColor rgb="FFFF0000"/>
        </patternFill>
      </fill>
    </dxf>
    <dxf>
      <fill>
        <gradientFill degree="270">
          <stop position="0">
            <color rgb="FF00F600"/>
          </stop>
          <stop position="1">
            <color rgb="FF00F600"/>
          </stop>
        </gradientFill>
      </fill>
    </dxf>
    <dxf>
      <font>
        <b/>
        <i val="0"/>
        <color theme="0"/>
      </font>
      <fill>
        <gradientFill degree="270">
          <stop position="0">
            <color rgb="FFFF0000"/>
          </stop>
          <stop position="1">
            <color rgb="FFFF0000"/>
          </stop>
        </gradientFill>
      </fill>
    </dxf>
  </dxfs>
  <tableStyles count="0" defaultTableStyle="TableStyleMedium9" defaultPivotStyle="PivotStyleLight16"/>
  <colors>
    <mruColors>
      <color rgb="FF00F600"/>
      <color rgb="FFFF3300"/>
      <color rgb="FFC5D9F1"/>
      <color rgb="FFCC9B00"/>
      <color rgb="FFFFE07D"/>
      <color rgb="FF0B00F0"/>
      <color rgb="FF66FF33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hyperlink" Target="http://www.infinitum.eng.b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41</xdr:row>
      <xdr:rowOff>57150</xdr:rowOff>
    </xdr:from>
    <xdr:to>
      <xdr:col>5</xdr:col>
      <xdr:colOff>495300</xdr:colOff>
      <xdr:row>47</xdr:row>
      <xdr:rowOff>133350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7153275"/>
          <a:ext cx="1819275" cy="11049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185056</xdr:colOff>
      <xdr:row>25</xdr:row>
      <xdr:rowOff>54428</xdr:rowOff>
    </xdr:from>
    <xdr:to>
      <xdr:col>5</xdr:col>
      <xdr:colOff>461542</xdr:colOff>
      <xdr:row>30</xdr:row>
      <xdr:rowOff>159341</xdr:rowOff>
    </xdr:to>
    <xdr:pic>
      <xdr:nvPicPr>
        <xdr:cNvPr id="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606" y="4483553"/>
          <a:ext cx="1867161" cy="990738"/>
        </a:xfrm>
        <a:prstGeom prst="rect">
          <a:avLst/>
        </a:prstGeom>
        <a:noFill/>
      </xdr:spPr>
    </xdr:pic>
    <xdr:clientData/>
  </xdr:twoCellAnchor>
  <xdr:twoCellAnchor>
    <xdr:from>
      <xdr:col>6</xdr:col>
      <xdr:colOff>929</xdr:colOff>
      <xdr:row>2</xdr:row>
      <xdr:rowOff>0</xdr:rowOff>
    </xdr:from>
    <xdr:to>
      <xdr:col>6</xdr:col>
      <xdr:colOff>64435</xdr:colOff>
      <xdr:row>3</xdr:row>
      <xdr:rowOff>1350</xdr:rowOff>
    </xdr:to>
    <xdr:sp macro="" textlink="">
      <xdr:nvSpPr>
        <xdr:cNvPr id="21" name="Seta para a direita 20"/>
        <xdr:cNvSpPr/>
      </xdr:nvSpPr>
      <xdr:spPr>
        <a:xfrm>
          <a:off x="2410754" y="457200"/>
          <a:ext cx="63506" cy="172800"/>
        </a:xfrm>
        <a:prstGeom prst="rightArrow">
          <a:avLst>
            <a:gd name="adj1" fmla="val 33260"/>
            <a:gd name="adj2" fmla="val 113490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9525</xdr:colOff>
      <xdr:row>3</xdr:row>
      <xdr:rowOff>19050</xdr:rowOff>
    </xdr:from>
    <xdr:to>
      <xdr:col>13</xdr:col>
      <xdr:colOff>155973</xdr:colOff>
      <xdr:row>3</xdr:row>
      <xdr:rowOff>147272</xdr:rowOff>
    </xdr:to>
    <xdr:sp macro="" textlink="">
      <xdr:nvSpPr>
        <xdr:cNvPr id="15" name="Seta para a direita 14"/>
        <xdr:cNvSpPr/>
      </xdr:nvSpPr>
      <xdr:spPr>
        <a:xfrm>
          <a:off x="7172325" y="647700"/>
          <a:ext cx="546498" cy="128222"/>
        </a:xfrm>
        <a:prstGeom prst="rightArrow">
          <a:avLst>
            <a:gd name="adj1" fmla="val 33260"/>
            <a:gd name="adj2" fmla="val 52092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186416</xdr:colOff>
      <xdr:row>43</xdr:row>
      <xdr:rowOff>57150</xdr:rowOff>
    </xdr:from>
    <xdr:to>
      <xdr:col>5</xdr:col>
      <xdr:colOff>253093</xdr:colOff>
      <xdr:row>44</xdr:row>
      <xdr:rowOff>121103</xdr:rowOff>
    </xdr:to>
    <xdr:sp macro="" textlink="">
      <xdr:nvSpPr>
        <xdr:cNvPr id="19" name="CaixaDeTexto 18"/>
        <xdr:cNvSpPr txBox="1"/>
      </xdr:nvSpPr>
      <xdr:spPr>
        <a:xfrm>
          <a:off x="1310366" y="7600950"/>
          <a:ext cx="742952" cy="2354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800" b="1" baseline="0"/>
            <a:t>= kgf.cm</a:t>
          </a:r>
          <a:endParaRPr lang="pt-BR" sz="800" b="1"/>
        </a:p>
      </xdr:txBody>
    </xdr:sp>
    <xdr:clientData/>
  </xdr:twoCellAnchor>
  <xdr:twoCellAnchor>
    <xdr:from>
      <xdr:col>6</xdr:col>
      <xdr:colOff>58510</xdr:colOff>
      <xdr:row>10</xdr:row>
      <xdr:rowOff>153760</xdr:rowOff>
    </xdr:from>
    <xdr:to>
      <xdr:col>7</xdr:col>
      <xdr:colOff>125101</xdr:colOff>
      <xdr:row>13</xdr:row>
      <xdr:rowOff>1315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468335" y="1934935"/>
          <a:ext cx="676191" cy="361905"/>
        </a:xfrm>
        <a:prstGeom prst="rect">
          <a:avLst/>
        </a:prstGeom>
        <a:noFill/>
      </xdr:spPr>
    </xdr:pic>
    <xdr:clientData/>
  </xdr:twoCellAnchor>
  <xdr:twoCellAnchor>
    <xdr:from>
      <xdr:col>4</xdr:col>
      <xdr:colOff>280305</xdr:colOff>
      <xdr:row>21</xdr:row>
      <xdr:rowOff>136071</xdr:rowOff>
    </xdr:from>
    <xdr:to>
      <xdr:col>7</xdr:col>
      <xdr:colOff>527718</xdr:colOff>
      <xdr:row>23</xdr:row>
      <xdr:rowOff>136028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651905" y="3879396"/>
          <a:ext cx="1895238" cy="342857"/>
        </a:xfrm>
        <a:prstGeom prst="rect">
          <a:avLst/>
        </a:prstGeom>
        <a:noFill/>
      </xdr:spPr>
    </xdr:pic>
    <xdr:clientData/>
  </xdr:twoCellAnchor>
  <xdr:twoCellAnchor>
    <xdr:from>
      <xdr:col>6</xdr:col>
      <xdr:colOff>134710</xdr:colOff>
      <xdr:row>27</xdr:row>
      <xdr:rowOff>93889</xdr:rowOff>
    </xdr:from>
    <xdr:to>
      <xdr:col>7</xdr:col>
      <xdr:colOff>115586</xdr:colOff>
      <xdr:row>29</xdr:row>
      <xdr:rowOff>112894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544535" y="4865914"/>
          <a:ext cx="590476" cy="361905"/>
        </a:xfrm>
        <a:prstGeom prst="rect">
          <a:avLst/>
        </a:prstGeom>
        <a:noFill/>
      </xdr:spPr>
    </xdr:pic>
    <xdr:clientData/>
  </xdr:twoCellAnchor>
  <xdr:twoCellAnchor>
    <xdr:from>
      <xdr:col>6</xdr:col>
      <xdr:colOff>163285</xdr:colOff>
      <xdr:row>35</xdr:row>
      <xdr:rowOff>78921</xdr:rowOff>
    </xdr:from>
    <xdr:to>
      <xdr:col>7</xdr:col>
      <xdr:colOff>296542</xdr:colOff>
      <xdr:row>37</xdr:row>
      <xdr:rowOff>97926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573110" y="6251121"/>
          <a:ext cx="742857" cy="361905"/>
        </a:xfrm>
        <a:prstGeom prst="rect">
          <a:avLst/>
        </a:prstGeom>
        <a:noFill/>
      </xdr:spPr>
    </xdr:pic>
    <xdr:clientData/>
  </xdr:twoCellAnchor>
  <xdr:twoCellAnchor>
    <xdr:from>
      <xdr:col>6</xdr:col>
      <xdr:colOff>68035</xdr:colOff>
      <xdr:row>43</xdr:row>
      <xdr:rowOff>137432</xdr:rowOff>
    </xdr:from>
    <xdr:to>
      <xdr:col>7</xdr:col>
      <xdr:colOff>210816</xdr:colOff>
      <xdr:row>45</xdr:row>
      <xdr:rowOff>156437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477860" y="7681232"/>
          <a:ext cx="752381" cy="361905"/>
        </a:xfrm>
        <a:prstGeom prst="rect">
          <a:avLst/>
        </a:prstGeom>
        <a:noFill/>
      </xdr:spPr>
    </xdr:pic>
    <xdr:clientData/>
  </xdr:twoCellAnchor>
  <xdr:twoCellAnchor>
    <xdr:from>
      <xdr:col>11</xdr:col>
      <xdr:colOff>104775</xdr:colOff>
      <xdr:row>8</xdr:row>
      <xdr:rowOff>1</xdr:rowOff>
    </xdr:from>
    <xdr:to>
      <xdr:col>16</xdr:col>
      <xdr:colOff>161925</xdr:colOff>
      <xdr:row>16</xdr:row>
      <xdr:rowOff>9525</xdr:rowOff>
    </xdr:to>
    <xdr:sp macro="" textlink="">
      <xdr:nvSpPr>
        <xdr:cNvPr id="20" name="Retângulo 19"/>
        <xdr:cNvSpPr/>
      </xdr:nvSpPr>
      <xdr:spPr>
        <a:xfrm>
          <a:off x="5743575" y="1438276"/>
          <a:ext cx="4972050" cy="1381124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111919</xdr:colOff>
      <xdr:row>3</xdr:row>
      <xdr:rowOff>4763</xdr:rowOff>
    </xdr:from>
    <xdr:to>
      <xdr:col>4</xdr:col>
      <xdr:colOff>284901</xdr:colOff>
      <xdr:row>3</xdr:row>
      <xdr:rowOff>63832</xdr:rowOff>
    </xdr:to>
    <xdr:sp macro="" textlink="">
      <xdr:nvSpPr>
        <xdr:cNvPr id="22" name="Retângulo 21"/>
        <xdr:cNvSpPr/>
      </xdr:nvSpPr>
      <xdr:spPr>
        <a:xfrm>
          <a:off x="1245394" y="652463"/>
          <a:ext cx="544457" cy="59069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229380</xdr:colOff>
      <xdr:row>3</xdr:row>
      <xdr:rowOff>19052</xdr:rowOff>
    </xdr:from>
    <xdr:to>
      <xdr:col>4</xdr:col>
      <xdr:colOff>285749</xdr:colOff>
      <xdr:row>5</xdr:row>
      <xdr:rowOff>130870</xdr:rowOff>
    </xdr:to>
    <xdr:sp macro="" textlink="">
      <xdr:nvSpPr>
        <xdr:cNvPr id="23" name="Retângulo 22"/>
        <xdr:cNvSpPr/>
      </xdr:nvSpPr>
      <xdr:spPr>
        <a:xfrm rot="5400000">
          <a:off x="1497056" y="904026"/>
          <a:ext cx="530918" cy="56369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57149</xdr:colOff>
      <xdr:row>5</xdr:row>
      <xdr:rowOff>29792</xdr:rowOff>
    </xdr:from>
    <xdr:to>
      <xdr:col>4</xdr:col>
      <xdr:colOff>286896</xdr:colOff>
      <xdr:row>6</xdr:row>
      <xdr:rowOff>4817</xdr:rowOff>
    </xdr:to>
    <xdr:sp macro="" textlink="">
      <xdr:nvSpPr>
        <xdr:cNvPr id="24" name="Seta para a direita 23"/>
        <xdr:cNvSpPr/>
      </xdr:nvSpPr>
      <xdr:spPr>
        <a:xfrm flipH="1">
          <a:off x="1430754" y="997331"/>
          <a:ext cx="229747" cy="145473"/>
        </a:xfrm>
        <a:prstGeom prst="rightArrow">
          <a:avLst>
            <a:gd name="adj1" fmla="val 35060"/>
            <a:gd name="adj2" fmla="val 564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8</xdr:row>
      <xdr:rowOff>1</xdr:rowOff>
    </xdr:from>
    <xdr:to>
      <xdr:col>10</xdr:col>
      <xdr:colOff>161925</xdr:colOff>
      <xdr:row>15</xdr:row>
      <xdr:rowOff>1</xdr:rowOff>
    </xdr:to>
    <xdr:sp macro="" textlink="">
      <xdr:nvSpPr>
        <xdr:cNvPr id="26" name="Retângulo 25"/>
        <xdr:cNvSpPr/>
      </xdr:nvSpPr>
      <xdr:spPr>
        <a:xfrm>
          <a:off x="209550" y="1438276"/>
          <a:ext cx="5229225" cy="120015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</xdr:col>
      <xdr:colOff>1</xdr:colOff>
      <xdr:row>15</xdr:row>
      <xdr:rowOff>152400</xdr:rowOff>
    </xdr:from>
    <xdr:to>
      <xdr:col>10</xdr:col>
      <xdr:colOff>162224</xdr:colOff>
      <xdr:row>24</xdr:row>
      <xdr:rowOff>19050</xdr:rowOff>
    </xdr:to>
    <xdr:sp macro="" textlink="">
      <xdr:nvSpPr>
        <xdr:cNvPr id="27" name="Retângulo 26"/>
        <xdr:cNvSpPr/>
      </xdr:nvSpPr>
      <xdr:spPr>
        <a:xfrm>
          <a:off x="210554" y="2779295"/>
          <a:ext cx="5235538" cy="1400676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</xdr:col>
      <xdr:colOff>0</xdr:colOff>
      <xdr:row>24</xdr:row>
      <xdr:rowOff>142875</xdr:rowOff>
    </xdr:from>
    <xdr:to>
      <xdr:col>10</xdr:col>
      <xdr:colOff>161924</xdr:colOff>
      <xdr:row>31</xdr:row>
      <xdr:rowOff>38100</xdr:rowOff>
    </xdr:to>
    <xdr:sp macro="" textlink="">
      <xdr:nvSpPr>
        <xdr:cNvPr id="28" name="Retângulo 27"/>
        <xdr:cNvSpPr/>
      </xdr:nvSpPr>
      <xdr:spPr>
        <a:xfrm>
          <a:off x="210553" y="4303796"/>
          <a:ext cx="5235239" cy="1118436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</xdr:col>
      <xdr:colOff>0</xdr:colOff>
      <xdr:row>32</xdr:row>
      <xdr:rowOff>9526</xdr:rowOff>
    </xdr:from>
    <xdr:to>
      <xdr:col>10</xdr:col>
      <xdr:colOff>161924</xdr:colOff>
      <xdr:row>40</xdr:row>
      <xdr:rowOff>0</xdr:rowOff>
    </xdr:to>
    <xdr:sp macro="" textlink="">
      <xdr:nvSpPr>
        <xdr:cNvPr id="29" name="Retângulo 28"/>
        <xdr:cNvSpPr/>
      </xdr:nvSpPr>
      <xdr:spPr>
        <a:xfrm>
          <a:off x="210553" y="5564105"/>
          <a:ext cx="5235239" cy="1354053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</xdr:col>
      <xdr:colOff>0</xdr:colOff>
      <xdr:row>40</xdr:row>
      <xdr:rowOff>145381</xdr:rowOff>
    </xdr:from>
    <xdr:to>
      <xdr:col>10</xdr:col>
      <xdr:colOff>161924</xdr:colOff>
      <xdr:row>48</xdr:row>
      <xdr:rowOff>9525</xdr:rowOff>
    </xdr:to>
    <xdr:sp macro="" textlink="">
      <xdr:nvSpPr>
        <xdr:cNvPr id="30" name="Retângulo 29"/>
        <xdr:cNvSpPr/>
      </xdr:nvSpPr>
      <xdr:spPr>
        <a:xfrm>
          <a:off x="210553" y="7063539"/>
          <a:ext cx="5235239" cy="1202657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13</xdr:col>
      <xdr:colOff>180975</xdr:colOff>
      <xdr:row>0</xdr:row>
      <xdr:rowOff>238125</xdr:rowOff>
    </xdr:from>
    <xdr:to>
      <xdr:col>13</xdr:col>
      <xdr:colOff>876300</xdr:colOff>
      <xdr:row>6</xdr:row>
      <xdr:rowOff>38100</xdr:rowOff>
    </xdr:to>
    <xdr:pic>
      <xdr:nvPicPr>
        <xdr:cNvPr id="3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43825" y="238125"/>
          <a:ext cx="695325" cy="9429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194580</xdr:colOff>
      <xdr:row>32</xdr:row>
      <xdr:rowOff>110217</xdr:rowOff>
    </xdr:from>
    <xdr:to>
      <xdr:col>5</xdr:col>
      <xdr:colOff>556803</xdr:colOff>
      <xdr:row>39</xdr:row>
      <xdr:rowOff>52924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4130" y="5768067"/>
          <a:ext cx="1952898" cy="1142857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296636</xdr:colOff>
      <xdr:row>8</xdr:row>
      <xdr:rowOff>76200</xdr:rowOff>
    </xdr:from>
    <xdr:to>
      <xdr:col>12</xdr:col>
      <xdr:colOff>372617</xdr:colOff>
      <xdr:row>13</xdr:row>
      <xdr:rowOff>133236</xdr:rowOff>
    </xdr:to>
    <xdr:pic>
      <xdr:nvPicPr>
        <xdr:cNvPr id="9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935436" y="1514475"/>
          <a:ext cx="1752381" cy="914286"/>
        </a:xfrm>
        <a:prstGeom prst="rect">
          <a:avLst/>
        </a:prstGeom>
        <a:noFill/>
      </xdr:spPr>
    </xdr:pic>
    <xdr:clientData/>
  </xdr:twoCellAnchor>
  <xdr:twoCellAnchor>
    <xdr:from>
      <xdr:col>12</xdr:col>
      <xdr:colOff>87085</xdr:colOff>
      <xdr:row>13</xdr:row>
      <xdr:rowOff>51707</xdr:rowOff>
    </xdr:from>
    <xdr:to>
      <xdr:col>13</xdr:col>
      <xdr:colOff>1010845</xdr:colOff>
      <xdr:row>15</xdr:row>
      <xdr:rowOff>89759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402285" y="2347232"/>
          <a:ext cx="1323810" cy="380952"/>
        </a:xfrm>
        <a:prstGeom prst="rect">
          <a:avLst/>
        </a:prstGeom>
        <a:noFill/>
      </xdr:spPr>
    </xdr:pic>
    <xdr:clientData/>
  </xdr:twoCellAnchor>
  <xdr:twoCellAnchor>
    <xdr:from>
      <xdr:col>8</xdr:col>
      <xdr:colOff>929</xdr:colOff>
      <xdr:row>2</xdr:row>
      <xdr:rowOff>0</xdr:rowOff>
    </xdr:from>
    <xdr:to>
      <xdr:col>8</xdr:col>
      <xdr:colOff>64435</xdr:colOff>
      <xdr:row>3</xdr:row>
      <xdr:rowOff>1350</xdr:rowOff>
    </xdr:to>
    <xdr:sp macro="" textlink="">
      <xdr:nvSpPr>
        <xdr:cNvPr id="35" name="Seta para a direita 34"/>
        <xdr:cNvSpPr/>
      </xdr:nvSpPr>
      <xdr:spPr>
        <a:xfrm>
          <a:off x="3649004" y="457200"/>
          <a:ext cx="63506" cy="172800"/>
        </a:xfrm>
        <a:prstGeom prst="rightArrow">
          <a:avLst>
            <a:gd name="adj1" fmla="val 33260"/>
            <a:gd name="adj2" fmla="val 113490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1</xdr:col>
      <xdr:colOff>219075</xdr:colOff>
      <xdr:row>8</xdr:row>
      <xdr:rowOff>57150</xdr:rowOff>
    </xdr:from>
    <xdr:to>
      <xdr:col>5</xdr:col>
      <xdr:colOff>276225</xdr:colOff>
      <xdr:row>14</xdr:row>
      <xdr:rowOff>133350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28625" y="1495425"/>
          <a:ext cx="1647825" cy="11049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66675</xdr:colOff>
      <xdr:row>16</xdr:row>
      <xdr:rowOff>85725</xdr:rowOff>
    </xdr:from>
    <xdr:to>
      <xdr:col>5</xdr:col>
      <xdr:colOff>485775</xdr:colOff>
      <xdr:row>22</xdr:row>
      <xdr:rowOff>152400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76225" y="2895600"/>
          <a:ext cx="2009775" cy="1095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11</xdr:col>
      <xdr:colOff>2721</xdr:colOff>
      <xdr:row>3</xdr:row>
      <xdr:rowOff>33170</xdr:rowOff>
    </xdr:from>
    <xdr:to>
      <xdr:col>11</xdr:col>
      <xdr:colOff>121784</xdr:colOff>
      <xdr:row>3</xdr:row>
      <xdr:rowOff>136753</xdr:rowOff>
    </xdr:to>
    <xdr:sp macro="" textlink="">
      <xdr:nvSpPr>
        <xdr:cNvPr id="37" name="Seta para a direita 36"/>
        <xdr:cNvSpPr/>
      </xdr:nvSpPr>
      <xdr:spPr>
        <a:xfrm>
          <a:off x="5489121" y="661820"/>
          <a:ext cx="119063" cy="103583"/>
        </a:xfrm>
        <a:prstGeom prst="rightArrow">
          <a:avLst>
            <a:gd name="adj1" fmla="val 33260"/>
            <a:gd name="adj2" fmla="val 52092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11</xdr:col>
      <xdr:colOff>0</xdr:colOff>
      <xdr:row>2</xdr:row>
      <xdr:rowOff>40803</xdr:rowOff>
    </xdr:from>
    <xdr:to>
      <xdr:col>11</xdr:col>
      <xdr:colOff>119063</xdr:colOff>
      <xdr:row>2</xdr:row>
      <xdr:rowOff>144386</xdr:rowOff>
    </xdr:to>
    <xdr:sp macro="" textlink="">
      <xdr:nvSpPr>
        <xdr:cNvPr id="38" name="Seta para a direita 37"/>
        <xdr:cNvSpPr/>
      </xdr:nvSpPr>
      <xdr:spPr>
        <a:xfrm>
          <a:off x="5490482" y="500044"/>
          <a:ext cx="119063" cy="103583"/>
        </a:xfrm>
        <a:prstGeom prst="rightArrow">
          <a:avLst>
            <a:gd name="adj1" fmla="val 33260"/>
            <a:gd name="adj2" fmla="val 52092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</xdr:col>
      <xdr:colOff>28575</xdr:colOff>
      <xdr:row>1</xdr:row>
      <xdr:rowOff>133350</xdr:rowOff>
    </xdr:from>
    <xdr:to>
      <xdr:col>3</xdr:col>
      <xdr:colOff>133350</xdr:colOff>
      <xdr:row>4</xdr:row>
      <xdr:rowOff>95250</xdr:rowOff>
    </xdr:to>
    <xdr:sp macro="" textlink="">
      <xdr:nvSpPr>
        <xdr:cNvPr id="10" name="Retângulo 9"/>
        <xdr:cNvSpPr/>
      </xdr:nvSpPr>
      <xdr:spPr>
        <a:xfrm>
          <a:off x="238125" y="438150"/>
          <a:ext cx="1019175" cy="45720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>
            <a:ln w="1905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11</xdr:col>
      <xdr:colOff>38100</xdr:colOff>
      <xdr:row>16</xdr:row>
      <xdr:rowOff>123825</xdr:rowOff>
    </xdr:from>
    <xdr:to>
      <xdr:col>14</xdr:col>
      <xdr:colOff>95250</xdr:colOff>
      <xdr:row>27</xdr:row>
      <xdr:rowOff>104775</xdr:rowOff>
    </xdr:to>
    <xdr:grpSp>
      <xdr:nvGrpSpPr>
        <xdr:cNvPr id="36" name="Grupo 35"/>
        <xdr:cNvGrpSpPr/>
      </xdr:nvGrpSpPr>
      <xdr:grpSpPr>
        <a:xfrm>
          <a:off x="5524500" y="2933700"/>
          <a:ext cx="3238500" cy="1895475"/>
          <a:chOff x="1352550" y="2495550"/>
          <a:chExt cx="3238500" cy="1895475"/>
        </a:xfrm>
      </xdr:grpSpPr>
      <xdr:sp macro="" textlink="">
        <xdr:nvSpPr>
          <xdr:cNvPr id="40" name="CaixaDeTexto 39"/>
          <xdr:cNvSpPr txBox="1"/>
        </xdr:nvSpPr>
        <xdr:spPr>
          <a:xfrm>
            <a:off x="1419226" y="2495550"/>
            <a:ext cx="3171824" cy="1285875"/>
          </a:xfrm>
          <a:prstGeom prst="rect">
            <a:avLst/>
          </a:prstGeom>
          <a:solidFill>
            <a:srgbClr val="FFFF00"/>
          </a:solidFill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l"/>
            <a:r>
              <a:rPr lang="pt-PT" sz="12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Informações importantes</a:t>
            </a:r>
          </a:p>
          <a:p>
            <a:pPr algn="l"/>
            <a:r>
              <a:rPr lang="pt-PT" sz="1000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Estes estudos </a:t>
            </a:r>
            <a:r>
              <a:rPr lang="pt-PT" sz="10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não</a:t>
            </a:r>
            <a:r>
              <a:rPr lang="pt-PT" sz="1000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devem ser usados como </a:t>
            </a:r>
            <a:r>
              <a:rPr lang="pt-PT" sz="10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única</a:t>
            </a:r>
            <a:r>
              <a:rPr lang="pt-PT" sz="1000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forma de avaliação. Também, </a:t>
            </a:r>
            <a:r>
              <a:rPr lang="pt-PT" sz="10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não</a:t>
            </a:r>
            <a:r>
              <a:rPr lang="pt-PT" sz="1000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substitui bom senso técnico.</a:t>
            </a:r>
          </a:p>
          <a:p>
            <a:pPr algn="l"/>
            <a:r>
              <a:rPr lang="pt-PT" sz="10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Qualquer</a:t>
            </a:r>
            <a:r>
              <a:rPr lang="pt-PT" sz="10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dado aqui  inserido ou obtido  e aplicado na prática </a:t>
            </a:r>
            <a:r>
              <a:rPr lang="pt-PT" sz="10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é de total responsabilidade do usuário.</a:t>
            </a:r>
            <a:endParaRPr lang="pt-BR" sz="1000" b="1" i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 algn="l"/>
            <a:r>
              <a:rPr lang="pt-PT" sz="1000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Uma abordagem de engenharia deve assegurar os resultados desta avaliação</a:t>
            </a:r>
            <a:r>
              <a:rPr lang="pt-PT" sz="1200" i="1">
                <a:solidFill>
                  <a:schemeClr val="dk1"/>
                </a:solidFill>
                <a:latin typeface="+mj-lt"/>
                <a:ea typeface="+mn-ea"/>
                <a:cs typeface="+mn-cs"/>
              </a:rPr>
              <a:t>. </a:t>
            </a:r>
            <a:endParaRPr lang="pt-BR" sz="1200" i="1">
              <a:latin typeface="+mj-lt"/>
            </a:endParaRPr>
          </a:p>
        </xdr:txBody>
      </xdr:sp>
      <xdr:sp macro="" textlink="">
        <xdr:nvSpPr>
          <xdr:cNvPr id="41" name="CaixaDeTexto 40">
            <a:hlinkClick xmlns:r="http://schemas.openxmlformats.org/officeDocument/2006/relationships" r:id="rId14"/>
          </xdr:cNvPr>
          <xdr:cNvSpPr txBox="1"/>
        </xdr:nvSpPr>
        <xdr:spPr>
          <a:xfrm>
            <a:off x="1352550" y="3810000"/>
            <a:ext cx="2047875" cy="5810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pt-BR" sz="1000" b="0" i="1">
                <a:solidFill>
                  <a:schemeClr val="dk1"/>
                </a:solidFill>
                <a:effectLst/>
                <a:latin typeface="+mj-lt"/>
                <a:ea typeface="+mn-ea"/>
                <a:cs typeface="+mn-cs"/>
              </a:rPr>
              <a:t>Desenvolvido em </a:t>
            </a:r>
            <a:r>
              <a:rPr lang="pt-BR" sz="1000" i="1">
                <a:solidFill>
                  <a:schemeClr val="dk1"/>
                </a:solidFill>
                <a:effectLst/>
                <a:latin typeface="+mj-lt"/>
                <a:ea typeface="+mn-ea"/>
                <a:cs typeface="+mn-cs"/>
              </a:rPr>
              <a:t>22/03/2012 </a:t>
            </a:r>
            <a:r>
              <a:rPr lang="pt-BR" sz="1000" b="0" i="1">
                <a:solidFill>
                  <a:schemeClr val="dk1"/>
                </a:solidFill>
                <a:effectLst/>
                <a:latin typeface="+mj-lt"/>
                <a:ea typeface="+mn-ea"/>
                <a:cs typeface="+mn-cs"/>
              </a:rPr>
              <a:t>por :</a:t>
            </a:r>
          </a:p>
          <a:p>
            <a:r>
              <a:rPr lang="pt-BR" sz="1200" b="1" i="1">
                <a:solidFill>
                  <a:schemeClr val="dk1"/>
                </a:solidFill>
                <a:effectLst/>
                <a:latin typeface="+mj-lt"/>
                <a:ea typeface="+mn-ea"/>
                <a:cs typeface="+mn-cs"/>
              </a:rPr>
              <a:t>Rubiano P. Basquera</a:t>
            </a:r>
            <a:endParaRPr lang="pt-BR" sz="1200" i="1">
              <a:solidFill>
                <a:schemeClr val="dk1"/>
              </a:solidFill>
              <a:effectLst/>
              <a:latin typeface="+mj-lt"/>
              <a:ea typeface="+mn-ea"/>
              <a:cs typeface="+mn-cs"/>
            </a:endParaRPr>
          </a:p>
          <a:p>
            <a:r>
              <a:rPr lang="pt-BR" sz="1000" i="1">
                <a:solidFill>
                  <a:schemeClr val="dk1"/>
                </a:solidFill>
                <a:effectLst/>
                <a:latin typeface="+mj-lt"/>
                <a:ea typeface="+mn-ea"/>
                <a:cs typeface="+mn-cs"/>
                <a:hlinkClick xmlns:r="http://schemas.openxmlformats.org/officeDocument/2006/relationships" r:id=""/>
              </a:rPr>
              <a:t>www.linkedin.com/in/basquera</a:t>
            </a:r>
            <a:endParaRPr lang="pt-BR" sz="1000" b="1" i="1">
              <a:solidFill>
                <a:sysClr val="windowText" lastClr="000000"/>
              </a:solidFill>
              <a:latin typeface="+mj-lt"/>
            </a:endParaRPr>
          </a:p>
        </xdr:txBody>
      </xdr:sp>
      <xdr:grpSp>
        <xdr:nvGrpSpPr>
          <xdr:cNvPr id="45" name="Grupo 44"/>
          <xdr:cNvGrpSpPr/>
        </xdr:nvGrpSpPr>
        <xdr:grpSpPr>
          <a:xfrm>
            <a:off x="4057651" y="3314700"/>
            <a:ext cx="478491" cy="412246"/>
            <a:chOff x="7845642" y="2375925"/>
            <a:chExt cx="544045" cy="466359"/>
          </a:xfrm>
        </xdr:grpSpPr>
        <xdr:sp macro="" textlink="">
          <xdr:nvSpPr>
            <xdr:cNvPr id="46" name="Triângulo isósceles 45"/>
            <xdr:cNvSpPr/>
          </xdr:nvSpPr>
          <xdr:spPr>
            <a:xfrm>
              <a:off x="7845642" y="2375925"/>
              <a:ext cx="544045" cy="466359"/>
            </a:xfrm>
            <a:prstGeom prst="triangl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BR" sz="1100">
                  <a:ln w="76200">
                    <a:noFill/>
                  </a:ln>
                  <a:noFill/>
                </a:rPr>
                <a:t> </a:t>
              </a:r>
            </a:p>
          </xdr:txBody>
        </xdr:sp>
        <xdr:sp macro="" textlink="">
          <xdr:nvSpPr>
            <xdr:cNvPr id="47" name="Triângulo isósceles 46"/>
            <xdr:cNvSpPr/>
          </xdr:nvSpPr>
          <xdr:spPr>
            <a:xfrm>
              <a:off x="7987221" y="2539164"/>
              <a:ext cx="263025" cy="224093"/>
            </a:xfrm>
            <a:prstGeom prst="triangle">
              <a:avLst/>
            </a:prstGeom>
            <a:solidFill>
              <a:srgbClr val="FFFF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BR" sz="1100">
                  <a:ln w="76200">
                    <a:noFill/>
                  </a:ln>
                  <a:noFill/>
                </a:rPr>
                <a:t> 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T51"/>
  <sheetViews>
    <sheetView showGridLines="0" showRowColHeaders="0" tabSelected="1" zoomScaleNormal="100" workbookViewId="0">
      <pane ySplit="7" topLeftCell="A8" activePane="bottomLeft" state="frozenSplit"/>
      <selection pane="bottomLeft" activeCell="J36" sqref="J36"/>
    </sheetView>
  </sheetViews>
  <sheetFormatPr defaultRowHeight="15" x14ac:dyDescent="0.25"/>
  <cols>
    <col min="1" max="1" width="3.140625" style="2" customWidth="1"/>
    <col min="2" max="2" width="7.7109375" style="2" customWidth="1"/>
    <col min="3" max="3" width="6" style="2" customWidth="1"/>
    <col min="4" max="4" width="3.7109375" style="2" customWidth="1"/>
    <col min="5" max="5" width="6.42578125" style="2" customWidth="1"/>
    <col min="6" max="6" width="9.140625" style="2"/>
    <col min="7" max="7" width="9.140625" style="2" customWidth="1"/>
    <col min="8" max="8" width="9.42578125" style="2" customWidth="1"/>
    <col min="9" max="9" width="8.42578125" style="11" customWidth="1"/>
    <col min="10" max="10" width="16" style="3" customWidth="1"/>
    <col min="11" max="11" width="3.140625" style="2" customWidth="1"/>
    <col min="12" max="12" width="25.140625" style="2" customWidth="1"/>
    <col min="13" max="13" width="6" style="2" customWidth="1"/>
    <col min="14" max="14" width="16.5703125" style="2" customWidth="1"/>
    <col min="15" max="15" width="8" style="2" customWidth="1"/>
    <col min="16" max="16" width="13.7109375" style="2" customWidth="1"/>
    <col min="17" max="17" width="6" style="2" customWidth="1"/>
    <col min="18" max="20" width="9.140625" style="2"/>
    <col min="21" max="21" width="22.5703125" style="2" customWidth="1"/>
    <col min="22" max="16384" width="9.140625" style="2"/>
  </cols>
  <sheetData>
    <row r="1" spans="1:19" ht="24" customHeight="1" x14ac:dyDescent="0.25">
      <c r="B1" s="62" t="s">
        <v>26</v>
      </c>
      <c r="C1" s="62"/>
      <c r="D1" s="62"/>
      <c r="E1" s="62"/>
      <c r="F1" s="62"/>
      <c r="G1" s="62"/>
      <c r="H1" s="62"/>
      <c r="I1" s="62"/>
      <c r="J1" s="62"/>
      <c r="K1" s="62"/>
      <c r="L1" s="60"/>
      <c r="M1" s="61"/>
      <c r="N1" s="61"/>
    </row>
    <row r="2" spans="1:19" ht="12" customHeight="1" x14ac:dyDescent="0.25">
      <c r="B2" s="64"/>
      <c r="C2" s="64"/>
      <c r="D2" s="64"/>
      <c r="E2" s="64"/>
      <c r="F2" s="64"/>
      <c r="G2" s="64"/>
      <c r="H2" s="64"/>
      <c r="I2" s="64"/>
    </row>
    <row r="3" spans="1:19" ht="14.1" customHeight="1" thickBot="1" x14ac:dyDescent="0.3">
      <c r="A3" s="17"/>
      <c r="B3" s="22" t="s">
        <v>22</v>
      </c>
      <c r="C3" s="23" t="s">
        <v>0</v>
      </c>
      <c r="D3" s="24"/>
      <c r="E3" s="24"/>
      <c r="F3" s="52" t="s">
        <v>24</v>
      </c>
      <c r="G3" s="65" t="s">
        <v>4</v>
      </c>
      <c r="H3" s="65"/>
      <c r="I3" s="51" t="s">
        <v>12</v>
      </c>
      <c r="J3" s="70">
        <f ca="1">INDEX(valores,MATCH(G3,material,0))</f>
        <v>2100000</v>
      </c>
      <c r="K3" s="71"/>
      <c r="L3" s="55" t="s">
        <v>27</v>
      </c>
      <c r="M3" s="4"/>
    </row>
    <row r="4" spans="1:19" ht="14.1" customHeight="1" thickBot="1" x14ac:dyDescent="0.3">
      <c r="A4" s="17"/>
      <c r="B4" s="25"/>
      <c r="C4" s="26">
        <v>600</v>
      </c>
      <c r="D4" s="17"/>
      <c r="E4" s="17"/>
      <c r="F4" s="17"/>
      <c r="G4" s="17"/>
      <c r="H4" s="17"/>
      <c r="I4" s="40" t="s">
        <v>16</v>
      </c>
      <c r="J4" s="72">
        <v>50313385</v>
      </c>
      <c r="K4" s="73"/>
      <c r="L4" s="54" t="s">
        <v>17</v>
      </c>
      <c r="M4" s="4"/>
    </row>
    <row r="5" spans="1:19" ht="14.1" customHeight="1" thickBot="1" x14ac:dyDescent="0.3">
      <c r="A5" s="17"/>
      <c r="B5" s="27"/>
      <c r="C5" s="14"/>
      <c r="D5" s="17"/>
      <c r="E5" s="17"/>
      <c r="F5" s="66" t="s">
        <v>15</v>
      </c>
      <c r="G5" s="67"/>
      <c r="H5" s="28"/>
      <c r="I5" s="41" t="s">
        <v>11</v>
      </c>
      <c r="J5" s="74">
        <v>800</v>
      </c>
      <c r="K5" s="75"/>
      <c r="L5" s="4"/>
      <c r="M5" s="4"/>
    </row>
    <row r="6" spans="1:19" ht="14.1" customHeight="1" thickBot="1" x14ac:dyDescent="0.3">
      <c r="A6" s="17"/>
      <c r="B6" s="29" t="s">
        <v>23</v>
      </c>
      <c r="C6" s="58">
        <f>J5/C4</f>
        <v>1.3333333333333333</v>
      </c>
      <c r="D6" s="59"/>
      <c r="E6" s="17"/>
      <c r="F6" s="68"/>
      <c r="G6" s="69"/>
      <c r="H6" s="28"/>
      <c r="I6" s="41" t="s">
        <v>7</v>
      </c>
      <c r="J6" s="76">
        <v>4000</v>
      </c>
      <c r="K6" s="77"/>
      <c r="L6" s="4"/>
      <c r="M6" s="4"/>
    </row>
    <row r="7" spans="1:19" ht="11.25" customHeight="1" x14ac:dyDescent="0.25">
      <c r="B7" s="5"/>
      <c r="C7" s="6"/>
      <c r="D7" s="7"/>
      <c r="I7" s="8"/>
      <c r="J7" s="9"/>
      <c r="K7" s="10"/>
      <c r="L7" s="4"/>
      <c r="M7" s="4"/>
    </row>
    <row r="8" spans="1:19" ht="12" customHeight="1" x14ac:dyDescent="0.25"/>
    <row r="9" spans="1:19" s="15" customFormat="1" ht="14.1" customHeight="1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9" s="15" customFormat="1" ht="14.1" customHeight="1" x14ac:dyDescent="0.25">
      <c r="B10" s="13"/>
      <c r="C10" s="13"/>
      <c r="D10" s="13"/>
      <c r="E10" s="13"/>
      <c r="F10" s="13"/>
      <c r="G10" s="13"/>
      <c r="H10" s="13"/>
      <c r="I10" s="21" t="s">
        <v>25</v>
      </c>
      <c r="J10" s="33">
        <f ca="1">(J6*J5^3)/(C6*48*J3)</f>
        <v>15238.095238095239</v>
      </c>
      <c r="K10" s="14"/>
      <c r="O10" s="21" t="s">
        <v>25</v>
      </c>
      <c r="P10" s="33">
        <f ca="1">((J6*J5^3)/(J3*C6*3))*(P12/J5)^3*(P13/J5)^3</f>
        <v>1400.9317804144264</v>
      </c>
      <c r="Q10" s="36"/>
    </row>
    <row r="11" spans="1:19" s="15" customFormat="1" ht="14.1" customHeight="1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N11" s="16"/>
      <c r="O11" s="17"/>
      <c r="P11" s="17"/>
      <c r="Q11" s="36"/>
    </row>
    <row r="12" spans="1:19" s="15" customFormat="1" ht="14.1" customHeight="1" x14ac:dyDescent="0.25">
      <c r="B12" s="13"/>
      <c r="C12" s="13"/>
      <c r="D12" s="13"/>
      <c r="E12" s="13"/>
      <c r="F12" s="13"/>
      <c r="G12" s="13"/>
      <c r="H12" s="13"/>
      <c r="I12" s="49" t="s">
        <v>10</v>
      </c>
      <c r="J12" s="32">
        <f ca="1">(J6*J5^3)/(48*J3*J4)</f>
        <v>4.0381819504810334E-4</v>
      </c>
      <c r="K12" s="13"/>
      <c r="O12" s="46" t="s">
        <v>9</v>
      </c>
      <c r="P12" s="42">
        <v>187</v>
      </c>
      <c r="Q12" s="36"/>
    </row>
    <row r="13" spans="1:19" s="15" customFormat="1" ht="14.1" customHeight="1" x14ac:dyDescent="0.2">
      <c r="B13" s="13"/>
      <c r="C13" s="13"/>
      <c r="D13" s="13"/>
      <c r="E13" s="13"/>
      <c r="F13" s="13"/>
      <c r="G13" s="13"/>
      <c r="H13" s="13"/>
      <c r="I13" s="56" t="str">
        <f ca="1">IF(J12&gt;C6,"PERFIL REPROVADO","PERFIL APROVADO")</f>
        <v>PERFIL APROVADO</v>
      </c>
      <c r="J13" s="57"/>
      <c r="K13" s="13"/>
      <c r="L13" s="18"/>
      <c r="M13" s="18"/>
      <c r="O13" s="44" t="s">
        <v>13</v>
      </c>
      <c r="P13" s="34">
        <f>J5-P12</f>
        <v>613</v>
      </c>
      <c r="Q13" s="36"/>
    </row>
    <row r="14" spans="1:19" s="15" customFormat="1" ht="14.1" customHeight="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O14" s="48" t="s">
        <v>10</v>
      </c>
      <c r="P14" s="32">
        <f ca="1">((J6*J5^3)/(J3*J4*3))*(P12/J5)^3*(P13/J5)^3</f>
        <v>3.7125489381256467E-5</v>
      </c>
      <c r="Q14" s="36"/>
    </row>
    <row r="15" spans="1:19" s="15" customFormat="1" ht="14.1" customHeigh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O15" s="56" t="str">
        <f ca="1">IF(P14&gt;C6,"PERFIL REPROVADO","PERFIL APROVADO")</f>
        <v>PERFIL APROVADO</v>
      </c>
      <c r="P15" s="57"/>
      <c r="Q15" s="36"/>
    </row>
    <row r="16" spans="1:19" s="17" customFormat="1" ht="14.1" customHeight="1" x14ac:dyDescent="0.25">
      <c r="B16" s="19"/>
      <c r="C16" s="19"/>
      <c r="D16" s="19"/>
      <c r="E16" s="19"/>
      <c r="F16" s="19"/>
      <c r="G16" s="19"/>
      <c r="H16" s="19"/>
      <c r="I16" s="13"/>
      <c r="J16" s="20"/>
      <c r="K16" s="19"/>
      <c r="S16" s="36"/>
    </row>
    <row r="17" spans="2:20" s="17" customFormat="1" ht="14.1" customHeight="1" x14ac:dyDescent="0.25">
      <c r="B17" s="19"/>
      <c r="C17" s="19"/>
      <c r="D17" s="19"/>
      <c r="E17" s="19"/>
      <c r="F17" s="19"/>
      <c r="G17" s="19"/>
      <c r="H17" s="19"/>
      <c r="I17" s="13"/>
      <c r="J17" s="20"/>
      <c r="K17" s="19"/>
    </row>
    <row r="18" spans="2:20" s="17" customFormat="1" ht="14.1" customHeight="1" x14ac:dyDescent="0.25">
      <c r="B18" s="19"/>
      <c r="C18" s="19"/>
      <c r="D18" s="19"/>
      <c r="E18" s="19"/>
      <c r="F18" s="19"/>
      <c r="G18" s="19"/>
      <c r="H18" s="19"/>
      <c r="I18" s="21" t="s">
        <v>25</v>
      </c>
      <c r="J18" s="33">
        <f ca="1">(J6*J20*(3*J21^2+8*J20^2+12*J21*J20))/(J3*C6*24)</f>
        <v>799.91833333333329</v>
      </c>
      <c r="K18" s="19"/>
      <c r="N18" s="19"/>
      <c r="O18" s="19"/>
      <c r="P18" s="19"/>
      <c r="Q18" s="19"/>
    </row>
    <row r="19" spans="2:20" s="17" customFormat="1" ht="14.1" customHeight="1" x14ac:dyDescent="0.25">
      <c r="B19" s="19"/>
      <c r="C19" s="19"/>
      <c r="D19" s="19"/>
      <c r="E19" s="19"/>
      <c r="F19" s="19"/>
      <c r="G19" s="19"/>
      <c r="H19" s="19"/>
      <c r="I19" s="13"/>
      <c r="J19" s="13"/>
      <c r="K19" s="19"/>
      <c r="N19" s="19" t="s">
        <v>14</v>
      </c>
      <c r="O19" s="19"/>
      <c r="P19" s="19"/>
      <c r="Q19" s="19"/>
    </row>
    <row r="20" spans="2:20" s="17" customFormat="1" ht="14.1" customHeight="1" x14ac:dyDescent="0.25">
      <c r="B20" s="19"/>
      <c r="C20" s="19"/>
      <c r="D20" s="19"/>
      <c r="E20" s="19"/>
      <c r="F20" s="19"/>
      <c r="G20" s="19"/>
      <c r="H20" s="19"/>
      <c r="I20" s="43" t="s">
        <v>8</v>
      </c>
      <c r="J20" s="50">
        <v>7</v>
      </c>
      <c r="K20" s="19"/>
      <c r="N20" s="19"/>
      <c r="O20" s="19"/>
      <c r="P20" s="19"/>
      <c r="Q20" s="19"/>
    </row>
    <row r="21" spans="2:20" s="17" customFormat="1" ht="14.1" customHeight="1" x14ac:dyDescent="0.25">
      <c r="B21" s="19"/>
      <c r="C21" s="19"/>
      <c r="D21" s="19"/>
      <c r="E21" s="19"/>
      <c r="F21" s="19"/>
      <c r="G21" s="19"/>
      <c r="H21" s="19"/>
      <c r="I21" s="44" t="s">
        <v>9</v>
      </c>
      <c r="J21" s="34">
        <f>J5-2*J20</f>
        <v>786</v>
      </c>
      <c r="K21" s="19"/>
      <c r="N21" s="19"/>
      <c r="O21" s="19"/>
      <c r="P21" s="39"/>
      <c r="Q21" s="19"/>
    </row>
    <row r="22" spans="2:20" s="17" customFormat="1" ht="14.1" customHeight="1" x14ac:dyDescent="0.2">
      <c r="B22" s="19"/>
      <c r="C22" s="19"/>
      <c r="D22" s="19"/>
      <c r="E22" s="19"/>
      <c r="F22" s="19"/>
      <c r="G22" s="19"/>
      <c r="H22" s="19"/>
      <c r="I22" s="47" t="s">
        <v>10</v>
      </c>
      <c r="J22" s="32">
        <f ca="1">(J6*J20*(3*J21^2+8*J20^2+12*J21*J20))/(J3*J4*24)</f>
        <v>2.1198291026886339E-5</v>
      </c>
      <c r="K22" s="19"/>
      <c r="N22" s="19"/>
      <c r="O22" s="19"/>
      <c r="P22" s="19"/>
      <c r="Q22" s="19"/>
      <c r="T22" s="18"/>
    </row>
    <row r="23" spans="2:20" s="17" customFormat="1" ht="14.1" customHeight="1" x14ac:dyDescent="0.25">
      <c r="B23" s="19"/>
      <c r="C23" s="19"/>
      <c r="D23" s="19"/>
      <c r="E23" s="19"/>
      <c r="F23" s="19"/>
      <c r="G23" s="19"/>
      <c r="H23" s="19"/>
      <c r="I23" s="56" t="str">
        <f ca="1">IF(J22&gt;C6,"PERFIL REPROVADO","PERFIL APROVADO")</f>
        <v>PERFIL APROVADO</v>
      </c>
      <c r="J23" s="57"/>
      <c r="K23" s="19"/>
      <c r="N23" s="19"/>
      <c r="O23" s="19"/>
      <c r="P23" s="19"/>
      <c r="Q23" s="19"/>
    </row>
    <row r="24" spans="2:20" s="17" customFormat="1" ht="14.1" customHeight="1" x14ac:dyDescent="0.25">
      <c r="B24" s="19"/>
      <c r="C24" s="19"/>
      <c r="D24" s="19"/>
      <c r="E24" s="19"/>
      <c r="F24" s="19"/>
      <c r="G24" s="19"/>
      <c r="H24" s="19"/>
      <c r="I24" s="13"/>
      <c r="J24" s="20"/>
      <c r="K24" s="19"/>
      <c r="N24" s="19"/>
      <c r="O24" s="19"/>
      <c r="P24" s="19"/>
      <c r="Q24" s="19"/>
    </row>
    <row r="25" spans="2:20" s="17" customFormat="1" ht="14.1" customHeight="1" x14ac:dyDescent="0.25">
      <c r="B25" s="19"/>
      <c r="C25" s="19"/>
      <c r="D25" s="19"/>
      <c r="E25" s="19"/>
      <c r="F25" s="19"/>
      <c r="G25" s="19"/>
      <c r="H25" s="19"/>
      <c r="I25" s="13"/>
      <c r="J25" s="20"/>
      <c r="K25" s="19"/>
      <c r="N25" s="19"/>
      <c r="O25" s="19"/>
      <c r="P25" s="19"/>
      <c r="Q25" s="19"/>
      <c r="S25" s="17" t="s">
        <v>14</v>
      </c>
    </row>
    <row r="26" spans="2:20" s="17" customFormat="1" ht="15.75" customHeight="1" x14ac:dyDescent="0.25">
      <c r="B26" s="19"/>
      <c r="C26" s="19"/>
      <c r="D26" s="19"/>
      <c r="E26" s="19"/>
      <c r="F26" s="19"/>
      <c r="G26" s="19"/>
      <c r="H26" s="19"/>
      <c r="I26" s="13"/>
      <c r="J26" s="20"/>
      <c r="K26" s="19"/>
      <c r="N26" s="19"/>
      <c r="O26" s="19"/>
      <c r="P26" s="19"/>
      <c r="Q26" s="19"/>
    </row>
    <row r="27" spans="2:20" s="17" customFormat="1" ht="14.1" customHeight="1" x14ac:dyDescent="0.25">
      <c r="B27" s="19"/>
      <c r="C27" s="19"/>
      <c r="D27" s="19"/>
      <c r="E27" s="19"/>
      <c r="F27" s="19"/>
      <c r="G27" s="19"/>
      <c r="H27" s="19"/>
      <c r="I27" s="21" t="s">
        <v>25</v>
      </c>
      <c r="J27" s="33">
        <f ca="1">(J6*J5^3)/(3*J3*C6)</f>
        <v>243809.52380952382</v>
      </c>
      <c r="K27" s="19"/>
      <c r="N27" s="19"/>
      <c r="O27" s="19"/>
      <c r="P27" s="19"/>
      <c r="Q27" s="19"/>
    </row>
    <row r="28" spans="2:20" s="17" customFormat="1" ht="14.1" customHeight="1" x14ac:dyDescent="0.25">
      <c r="B28" s="19"/>
      <c r="C28" s="19"/>
      <c r="D28" s="19"/>
      <c r="E28" s="19"/>
      <c r="F28" s="19"/>
      <c r="G28" s="19"/>
      <c r="H28" s="19"/>
      <c r="I28" s="13"/>
      <c r="J28" s="20"/>
      <c r="K28" s="19"/>
      <c r="N28" s="19"/>
      <c r="O28" s="19"/>
      <c r="P28" s="19"/>
      <c r="Q28" s="19"/>
    </row>
    <row r="29" spans="2:20" s="17" customFormat="1" ht="14.1" customHeight="1" x14ac:dyDescent="0.25">
      <c r="B29" s="19"/>
      <c r="C29" s="19"/>
      <c r="D29" s="19"/>
      <c r="E29" s="19"/>
      <c r="F29" s="19"/>
      <c r="G29" s="19"/>
      <c r="H29" s="19"/>
      <c r="I29" s="47" t="s">
        <v>10</v>
      </c>
      <c r="J29" s="32">
        <f ca="1">(J6*J5^3)/(3*J3*J4)</f>
        <v>6.4610911207696534E-3</v>
      </c>
      <c r="K29" s="19"/>
      <c r="N29" s="19"/>
      <c r="O29" s="19"/>
      <c r="P29" s="19"/>
      <c r="Q29" s="19"/>
    </row>
    <row r="30" spans="2:20" s="17" customFormat="1" ht="14.1" customHeight="1" x14ac:dyDescent="0.25">
      <c r="B30" s="19"/>
      <c r="C30" s="19"/>
      <c r="D30" s="19"/>
      <c r="E30" s="19"/>
      <c r="F30" s="19"/>
      <c r="G30" s="19"/>
      <c r="H30" s="19"/>
      <c r="I30" s="56" t="str">
        <f ca="1">IF(J29&gt;C6,"PERFIL REPROVADO","PERFIL APROVADO")</f>
        <v>PERFIL APROVADO</v>
      </c>
      <c r="J30" s="57"/>
      <c r="K30" s="19"/>
      <c r="N30" s="19"/>
      <c r="O30" s="19"/>
      <c r="P30" s="19"/>
      <c r="Q30" s="19"/>
    </row>
    <row r="31" spans="2:20" s="17" customFormat="1" ht="13.5" customHeight="1" x14ac:dyDescent="0.25">
      <c r="B31" s="19"/>
      <c r="C31" s="19"/>
      <c r="D31" s="19"/>
      <c r="E31" s="19"/>
      <c r="F31" s="19"/>
      <c r="G31" s="19"/>
      <c r="H31" s="19"/>
      <c r="I31" s="13"/>
      <c r="J31" s="20"/>
      <c r="K31" s="19"/>
      <c r="N31" s="19"/>
      <c r="O31" s="19"/>
      <c r="P31" s="19"/>
      <c r="Q31" s="19"/>
    </row>
    <row r="32" spans="2:20" s="17" customFormat="1" ht="14.1" customHeight="1" x14ac:dyDescent="0.25">
      <c r="B32" s="19"/>
      <c r="C32" s="19"/>
      <c r="D32" s="19"/>
      <c r="E32" s="19"/>
      <c r="F32" s="19"/>
      <c r="G32" s="19"/>
      <c r="H32" s="19"/>
      <c r="I32" s="13"/>
      <c r="J32" s="20"/>
      <c r="K32" s="19"/>
      <c r="N32" s="19"/>
      <c r="O32" s="19"/>
      <c r="P32" s="19"/>
      <c r="Q32" s="19"/>
    </row>
    <row r="33" spans="2:17" s="17" customFormat="1" ht="14.1" customHeight="1" x14ac:dyDescent="0.25">
      <c r="B33" s="19"/>
      <c r="C33" s="19"/>
      <c r="D33" s="19"/>
      <c r="E33" s="19"/>
      <c r="F33" s="19"/>
      <c r="G33" s="19"/>
      <c r="H33" s="19"/>
      <c r="I33" s="13"/>
      <c r="J33" s="20"/>
      <c r="K33" s="19"/>
      <c r="N33" s="19"/>
      <c r="O33" s="19"/>
      <c r="P33" s="19"/>
      <c r="Q33" s="19"/>
    </row>
    <row r="34" spans="2:17" s="17" customFormat="1" ht="14.1" customHeight="1" x14ac:dyDescent="0.25">
      <c r="B34" s="19"/>
      <c r="C34" s="19"/>
      <c r="D34" s="19"/>
      <c r="E34" s="19"/>
      <c r="F34" s="19"/>
      <c r="G34" s="19"/>
      <c r="H34" s="19"/>
      <c r="I34" s="21" t="s">
        <v>25</v>
      </c>
      <c r="J34" s="33">
        <f ca="1">(J6*J36^2*J37^2)/(3*J3*C6*J5)</f>
        <v>5658.4821428571431</v>
      </c>
      <c r="K34" s="19"/>
      <c r="N34" s="19"/>
      <c r="O34" s="19"/>
      <c r="P34" s="19"/>
      <c r="Q34" s="19"/>
    </row>
    <row r="35" spans="2:17" s="17" customFormat="1" ht="14.1" customHeight="1" x14ac:dyDescent="0.25">
      <c r="B35" s="19"/>
      <c r="C35" s="19"/>
      <c r="D35" s="19"/>
      <c r="E35" s="19"/>
      <c r="F35" s="19"/>
      <c r="G35" s="19"/>
      <c r="H35" s="19"/>
      <c r="I35" s="13"/>
      <c r="J35" s="13"/>
      <c r="K35" s="19"/>
      <c r="N35" s="19"/>
      <c r="O35" s="19"/>
      <c r="P35" s="19"/>
      <c r="Q35" s="19"/>
    </row>
    <row r="36" spans="2:17" s="17" customFormat="1" ht="14.1" customHeight="1" x14ac:dyDescent="0.25">
      <c r="B36" s="19"/>
      <c r="C36" s="19"/>
      <c r="D36" s="19"/>
      <c r="E36" s="19"/>
      <c r="F36" s="19"/>
      <c r="G36" s="19"/>
      <c r="H36" s="19"/>
      <c r="I36" s="43" t="s">
        <v>9</v>
      </c>
      <c r="J36" s="50">
        <v>150</v>
      </c>
      <c r="K36" s="19"/>
      <c r="N36" s="19"/>
      <c r="O36" s="19"/>
      <c r="P36" s="19"/>
      <c r="Q36" s="19"/>
    </row>
    <row r="37" spans="2:17" s="17" customFormat="1" ht="14.1" customHeight="1" x14ac:dyDescent="0.2">
      <c r="B37" s="19"/>
      <c r="C37" s="19"/>
      <c r="D37" s="19"/>
      <c r="E37" s="19"/>
      <c r="F37" s="19"/>
      <c r="G37" s="19"/>
      <c r="H37" s="19"/>
      <c r="I37" s="44" t="s">
        <v>13</v>
      </c>
      <c r="J37" s="34">
        <f>J5-J36</f>
        <v>650</v>
      </c>
      <c r="K37" s="19"/>
      <c r="N37" s="19"/>
      <c r="O37" s="37"/>
      <c r="P37" s="19"/>
      <c r="Q37" s="19"/>
    </row>
    <row r="38" spans="2:17" s="17" customFormat="1" ht="14.1" customHeight="1" x14ac:dyDescent="0.2">
      <c r="B38" s="19"/>
      <c r="C38" s="19"/>
      <c r="D38" s="19"/>
      <c r="E38" s="19"/>
      <c r="F38" s="19"/>
      <c r="G38" s="19"/>
      <c r="H38" s="19"/>
      <c r="I38" s="48" t="s">
        <v>10</v>
      </c>
      <c r="J38" s="35">
        <f ca="1">(J6*J36^2*J37^2)/(3*J3*J4*J5)</f>
        <v>1.4995299674515751E-4</v>
      </c>
      <c r="K38" s="19"/>
      <c r="N38" s="37"/>
      <c r="O38" s="19"/>
      <c r="P38" s="19"/>
      <c r="Q38" s="19"/>
    </row>
    <row r="39" spans="2:17" s="17" customFormat="1" ht="14.1" customHeight="1" x14ac:dyDescent="0.25">
      <c r="B39" s="19"/>
      <c r="C39" s="19"/>
      <c r="D39" s="19"/>
      <c r="E39" s="19"/>
      <c r="F39" s="19"/>
      <c r="G39" s="19"/>
      <c r="H39" s="19"/>
      <c r="I39" s="56" t="str">
        <f ca="1">IF(J38&gt;C6,"PERFIL REPROVADO","PERFIL APROVADO")</f>
        <v>PERFIL APROVADO</v>
      </c>
      <c r="J39" s="57"/>
      <c r="K39" s="19"/>
      <c r="N39" s="19"/>
      <c r="O39" s="19"/>
      <c r="P39" s="19"/>
      <c r="Q39" s="19"/>
    </row>
    <row r="40" spans="2:17" s="17" customFormat="1" ht="14.1" customHeight="1" x14ac:dyDescent="0.25">
      <c r="B40" s="19"/>
      <c r="C40" s="19"/>
      <c r="D40" s="19"/>
      <c r="E40" s="19"/>
      <c r="F40" s="19"/>
      <c r="G40" s="19"/>
      <c r="H40" s="19"/>
      <c r="I40" s="13"/>
      <c r="J40" s="20"/>
      <c r="K40" s="19"/>
      <c r="N40" s="19"/>
      <c r="O40" s="19"/>
      <c r="P40" s="19"/>
      <c r="Q40" s="19"/>
    </row>
    <row r="41" spans="2:17" s="17" customFormat="1" ht="11.25" customHeight="1" x14ac:dyDescent="0.25">
      <c r="B41" s="19"/>
      <c r="C41" s="19"/>
      <c r="D41" s="19"/>
      <c r="E41" s="19"/>
      <c r="F41" s="19"/>
      <c r="G41" s="19"/>
      <c r="H41" s="63"/>
      <c r="I41" s="63"/>
      <c r="J41" s="63"/>
      <c r="K41" s="63"/>
      <c r="N41" s="19"/>
      <c r="O41" s="19"/>
      <c r="P41" s="19"/>
      <c r="Q41" s="19"/>
    </row>
    <row r="42" spans="2:17" s="17" customFormat="1" ht="14.1" customHeight="1" x14ac:dyDescent="0.25">
      <c r="B42" s="19"/>
      <c r="C42" s="19"/>
      <c r="D42" s="19"/>
      <c r="E42" s="19"/>
      <c r="F42" s="19"/>
      <c r="G42" s="19"/>
      <c r="H42" s="19"/>
      <c r="I42" s="13"/>
      <c r="J42" s="20"/>
      <c r="K42" s="19"/>
      <c r="N42" s="38"/>
      <c r="O42" s="19"/>
      <c r="P42" s="19"/>
      <c r="Q42" s="19"/>
    </row>
    <row r="43" spans="2:17" s="17" customFormat="1" ht="14.1" customHeight="1" x14ac:dyDescent="0.25">
      <c r="B43" s="19"/>
      <c r="C43" s="19"/>
      <c r="D43" s="19"/>
      <c r="E43" s="19"/>
      <c r="F43" s="19"/>
      <c r="G43" s="19"/>
      <c r="H43" s="19"/>
      <c r="I43" s="21" t="s">
        <v>25</v>
      </c>
      <c r="J43" s="33">
        <f ca="1">(5*J45*J5^3)/(384*J3*C6)</f>
        <v>1428.5714285714287</v>
      </c>
      <c r="K43" s="19"/>
      <c r="N43" s="19"/>
      <c r="O43" s="19"/>
      <c r="P43" s="19"/>
      <c r="Q43" s="19"/>
    </row>
    <row r="44" spans="2:17" s="17" customFormat="1" ht="14.1" customHeight="1" x14ac:dyDescent="0.25">
      <c r="B44" s="19"/>
      <c r="C44" s="19"/>
      <c r="D44" s="19"/>
      <c r="E44" s="19"/>
      <c r="F44" s="19"/>
      <c r="G44" s="19"/>
      <c r="H44" s="19"/>
      <c r="I44" s="13"/>
      <c r="J44" s="13"/>
      <c r="K44" s="19"/>
      <c r="N44" s="19"/>
      <c r="O44" s="19"/>
      <c r="P44" s="19"/>
      <c r="Q44" s="19"/>
    </row>
    <row r="45" spans="2:17" s="17" customFormat="1" ht="14.1" customHeight="1" x14ac:dyDescent="0.25">
      <c r="B45" s="19"/>
      <c r="C45" s="19"/>
      <c r="D45" s="19"/>
      <c r="E45" s="19"/>
      <c r="F45" s="19"/>
      <c r="G45" s="19"/>
      <c r="H45" s="19"/>
      <c r="I45" s="45" t="s">
        <v>7</v>
      </c>
      <c r="J45" s="53">
        <v>600</v>
      </c>
      <c r="K45" s="19"/>
    </row>
    <row r="46" spans="2:17" s="17" customFormat="1" ht="14.1" customHeight="1" x14ac:dyDescent="0.25">
      <c r="B46" s="19"/>
      <c r="C46" s="19"/>
      <c r="D46" s="19"/>
      <c r="E46" s="19"/>
      <c r="F46" s="19"/>
      <c r="G46" s="19"/>
      <c r="H46" s="19"/>
      <c r="I46" s="48" t="s">
        <v>10</v>
      </c>
      <c r="J46" s="35">
        <f ca="1">(5*J45*J5^4)/(384*J3*J4)</f>
        <v>3.0286364628607752E-2</v>
      </c>
      <c r="K46" s="19"/>
    </row>
    <row r="47" spans="2:17" s="17" customFormat="1" ht="14.1" customHeight="1" x14ac:dyDescent="0.25">
      <c r="B47" s="19"/>
      <c r="C47" s="19"/>
      <c r="D47" s="19"/>
      <c r="E47" s="19"/>
      <c r="F47" s="19"/>
      <c r="G47" s="19"/>
      <c r="H47" s="19"/>
      <c r="I47" s="56" t="str">
        <f ca="1">IF(J46&gt;C6,"PERFIL REPROVADO","PERFIL APROVADO")</f>
        <v>PERFIL APROVADO</v>
      </c>
      <c r="J47" s="57"/>
      <c r="K47" s="19"/>
    </row>
    <row r="48" spans="2:17" s="17" customFormat="1" ht="14.1" customHeight="1" x14ac:dyDescent="0.25">
      <c r="B48" s="19"/>
      <c r="C48" s="19"/>
      <c r="D48" s="19"/>
      <c r="E48" s="19"/>
      <c r="F48" s="19"/>
      <c r="G48" s="19"/>
      <c r="H48" s="19"/>
      <c r="I48" s="13"/>
      <c r="J48" s="20"/>
      <c r="K48" s="19"/>
    </row>
    <row r="49" spans="2:11" s="17" customFormat="1" ht="12.75" x14ac:dyDescent="0.25">
      <c r="B49" s="19"/>
      <c r="C49" s="19"/>
      <c r="D49" s="19"/>
      <c r="E49" s="19"/>
      <c r="F49" s="19"/>
      <c r="G49" s="19"/>
      <c r="H49" s="19"/>
      <c r="I49" s="13"/>
      <c r="J49" s="20"/>
      <c r="K49" s="19"/>
    </row>
    <row r="50" spans="2:11" s="17" customFormat="1" ht="12.75" x14ac:dyDescent="0.25">
      <c r="B50" s="30"/>
      <c r="I50" s="15"/>
      <c r="J50" s="31"/>
    </row>
    <row r="51" spans="2:11" s="17" customFormat="1" ht="12.75" x14ac:dyDescent="0.25">
      <c r="I51" s="15"/>
      <c r="J51" s="31"/>
    </row>
  </sheetData>
  <sheetProtection algorithmName="SHA-512" hashValue="xerXlJkhAZjF3Iq76po8ccBdSOHtyPmqduaSPeH/Zao4aOPLI6iDsmIcrlpwRsFbPJ7jOP/GTLSOOnB+JOpCOg==" saltValue="UNIZQ0l4i7tztqIsntqgyA==" spinCount="100000" sheet="1" objects="1" scenarios="1" selectLockedCells="1"/>
  <mergeCells count="17">
    <mergeCell ref="L1:N1"/>
    <mergeCell ref="B1:K1"/>
    <mergeCell ref="H41:K41"/>
    <mergeCell ref="B2:I2"/>
    <mergeCell ref="G3:H3"/>
    <mergeCell ref="F5:G6"/>
    <mergeCell ref="J3:K3"/>
    <mergeCell ref="J4:K4"/>
    <mergeCell ref="J5:K5"/>
    <mergeCell ref="J6:K6"/>
    <mergeCell ref="O15:P15"/>
    <mergeCell ref="I47:J47"/>
    <mergeCell ref="I13:J13"/>
    <mergeCell ref="C6:D6"/>
    <mergeCell ref="I23:J23"/>
    <mergeCell ref="I30:J30"/>
    <mergeCell ref="I39:J39"/>
  </mergeCells>
  <conditionalFormatting sqref="O15 I47 I39 I30 I23 I13">
    <cfRule type="cellIs" dxfId="13" priority="39" operator="equal">
      <formula>"PERFIL REPROVADO"</formula>
    </cfRule>
    <cfRule type="cellIs" dxfId="12" priority="40" operator="equal">
      <formula>"PERFIL APROVADO"</formula>
    </cfRule>
  </conditionalFormatting>
  <conditionalFormatting sqref="I46:J46">
    <cfRule type="expression" dxfId="11" priority="51" stopIfTrue="1">
      <formula>$I$47="Perfil Reprovado"</formula>
    </cfRule>
    <cfRule type="expression" dxfId="10" priority="52" stopIfTrue="1">
      <formula>$I$47="Perfil Aprovado"</formula>
    </cfRule>
  </conditionalFormatting>
  <conditionalFormatting sqref="I38:J38">
    <cfRule type="expression" dxfId="9" priority="17">
      <formula>$I$39="Perfil Reprovado"</formula>
    </cfRule>
    <cfRule type="expression" dxfId="8" priority="20">
      <formula>$I$39="Perfil Aprovado"</formula>
    </cfRule>
  </conditionalFormatting>
  <conditionalFormatting sqref="I29:J29">
    <cfRule type="expression" dxfId="7" priority="67">
      <formula>$I$30="Perfil Reprovado"</formula>
    </cfRule>
    <cfRule type="expression" dxfId="6" priority="68">
      <formula>$I$30="Perfil Aprovado"</formula>
    </cfRule>
  </conditionalFormatting>
  <conditionalFormatting sqref="I22:J22">
    <cfRule type="expression" dxfId="5" priority="13">
      <formula>$I$23="Perfil Reprovado"</formula>
    </cfRule>
    <cfRule type="expression" dxfId="4" priority="14">
      <formula>$I$23="Perfil Aprovado"</formula>
    </cfRule>
  </conditionalFormatting>
  <conditionalFormatting sqref="O14:P14">
    <cfRule type="expression" dxfId="3" priority="9">
      <formula>$O$15="Perfil Reprovado"</formula>
    </cfRule>
    <cfRule type="expression" dxfId="2" priority="10">
      <formula>$O$15="Perfil Aprovado"</formula>
    </cfRule>
  </conditionalFormatting>
  <conditionalFormatting sqref="I12:J12">
    <cfRule type="expression" dxfId="1" priority="1">
      <formula>$I$13="Perfil Reprovado"</formula>
    </cfRule>
    <cfRule type="expression" dxfId="0" priority="2">
      <formula>$I$13="Perfil Aprovado"</formula>
    </cfRule>
  </conditionalFormatting>
  <dataValidations disablePrompts="1" count="1">
    <dataValidation type="list" allowBlank="1" showInputMessage="1" showErrorMessage="1" sqref="L19 G3:H3">
      <formula1>material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9"/>
  <sheetViews>
    <sheetView workbookViewId="0">
      <selection activeCell="B10" sqref="B10"/>
    </sheetView>
  </sheetViews>
  <sheetFormatPr defaultRowHeight="15" x14ac:dyDescent="0.25"/>
  <cols>
    <col min="1" max="1" width="16.42578125" style="12" customWidth="1"/>
    <col min="2" max="2" width="15.28515625" style="12" customWidth="1"/>
    <col min="3" max="16384" width="9.140625" style="12"/>
  </cols>
  <sheetData>
    <row r="1" spans="1:2" x14ac:dyDescent="0.25">
      <c r="A1" s="1" t="s">
        <v>2</v>
      </c>
      <c r="B1" s="1" t="s">
        <v>3</v>
      </c>
    </row>
    <row r="2" spans="1:2" x14ac:dyDescent="0.25">
      <c r="A2" s="1" t="s">
        <v>4</v>
      </c>
      <c r="B2" s="1">
        <v>2100000</v>
      </c>
    </row>
    <row r="3" spans="1:2" x14ac:dyDescent="0.25">
      <c r="A3" s="1" t="s">
        <v>5</v>
      </c>
      <c r="B3" s="1">
        <v>1940000</v>
      </c>
    </row>
    <row r="4" spans="1:2" x14ac:dyDescent="0.25">
      <c r="A4" s="1" t="s">
        <v>6</v>
      </c>
      <c r="B4" s="1">
        <v>6000000</v>
      </c>
    </row>
    <row r="5" spans="1:2" x14ac:dyDescent="0.25">
      <c r="A5" s="1" t="s">
        <v>1</v>
      </c>
      <c r="B5" s="1">
        <v>703069</v>
      </c>
    </row>
    <row r="6" spans="1:2" x14ac:dyDescent="0.25">
      <c r="A6" s="1" t="s">
        <v>18</v>
      </c>
      <c r="B6" s="1">
        <v>1000000</v>
      </c>
    </row>
    <row r="7" spans="1:2" x14ac:dyDescent="0.25">
      <c r="A7" s="1" t="s">
        <v>20</v>
      </c>
      <c r="B7" s="1">
        <v>1370000</v>
      </c>
    </row>
    <row r="8" spans="1:2" x14ac:dyDescent="0.25">
      <c r="A8" s="1" t="s">
        <v>19</v>
      </c>
      <c r="B8" s="1">
        <v>1170000</v>
      </c>
    </row>
    <row r="9" spans="1:2" x14ac:dyDescent="0.25">
      <c r="A9" s="1" t="s">
        <v>21</v>
      </c>
      <c r="B9" s="1">
        <v>1054604</v>
      </c>
    </row>
  </sheetData>
  <sheetProtection password="EBF0" sheet="1" objects="1" scenarios="1" selectLockedCells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>
      <selection activeCell="G14" sqref="G14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Rubiano</dc:creator>
  <cp:lastModifiedBy>Basquera, Rubiano Patrick</cp:lastModifiedBy>
  <dcterms:created xsi:type="dcterms:W3CDTF">2012-02-22T16:38:27Z</dcterms:created>
  <dcterms:modified xsi:type="dcterms:W3CDTF">2021-02-22T11:04:02Z</dcterms:modified>
</cp:coreProperties>
</file>