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NPE\Desktop\"/>
    </mc:Choice>
  </mc:AlternateContent>
  <bookViews>
    <workbookView xWindow="0" yWindow="0" windowWidth="21600" windowHeight="9735" activeTab="1"/>
  </bookViews>
  <sheets>
    <sheet name="Macro1" sheetId="3" r:id="rId1"/>
    <sheet name="Memorial" sheetId="1" r:id="rId2"/>
    <sheet name="NOMENCLATURA DE CARGA" sheetId="2" r:id="rId3"/>
  </sheets>
  <definedNames>
    <definedName name="_Key1" hidden="1">#REF!</definedName>
    <definedName name="_Order1" hidden="1">255</definedName>
    <definedName name="_Sort" hidden="1">#REF!</definedName>
    <definedName name="_xlnm.Print_Area" localSheetId="1">Memorial!$A$1:$T$197</definedName>
    <definedName name="_xlnm.Print_Area" localSheetId="2">'NOMENCLATURA DE CARGA'!$A$1:$P$86</definedName>
    <definedName name="Metrolinear" localSheetId="2">'NOMENCLATURA DE CARGA'!$D$28,'NOMENCLATURA DE CARGA'!#REF!,'NOMENCLATURA DE CARGA'!$P$32,'NOMENCLATURA DE CARGA'!$P$43,'NOMENCLATURA DE CARGA'!$J$44,'NOMENCLATURA DE CARGA'!#REF!</definedName>
    <definedName name="Metrolinear">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1" l="1"/>
  <c r="G39" i="1"/>
  <c r="G5" i="2" l="1"/>
  <c r="A5" i="2"/>
  <c r="A85" i="2"/>
  <c r="A84" i="2"/>
  <c r="F197" i="1"/>
  <c r="F196" i="1"/>
  <c r="F89" i="1" l="1"/>
  <c r="F176" i="1"/>
  <c r="P178" i="1" s="1"/>
  <c r="F175" i="1"/>
  <c r="M178" i="1" s="1"/>
  <c r="F174" i="1"/>
  <c r="J178" i="1" s="1"/>
  <c r="S178" i="1" l="1"/>
  <c r="C5" i="1"/>
  <c r="C4" i="1"/>
  <c r="C3" i="1"/>
  <c r="C2" i="1"/>
  <c r="F170" i="1"/>
  <c r="I97" i="2"/>
  <c r="E78" i="2"/>
  <c r="E77" i="2"/>
  <c r="E76" i="2"/>
  <c r="G75" i="2"/>
  <c r="E75" i="2"/>
  <c r="E74" i="2"/>
  <c r="E73" i="2"/>
  <c r="E72" i="2"/>
  <c r="E71" i="2"/>
  <c r="E70" i="2"/>
  <c r="E69" i="2"/>
  <c r="D79" i="2" s="1"/>
  <c r="S68" i="2"/>
  <c r="S67" i="2"/>
  <c r="K67" i="2"/>
  <c r="S66" i="2"/>
  <c r="K66" i="2"/>
  <c r="S65" i="2"/>
  <c r="K65" i="2"/>
  <c r="J68" i="2" s="1"/>
  <c r="S64" i="2"/>
  <c r="S63" i="2"/>
  <c r="S62" i="2"/>
  <c r="P69" i="2" s="1"/>
  <c r="K60" i="2"/>
  <c r="E60" i="2"/>
  <c r="D62" i="2" s="1"/>
  <c r="K59" i="2"/>
  <c r="K58" i="2"/>
  <c r="S57" i="2"/>
  <c r="K57" i="2"/>
  <c r="W56" i="2"/>
  <c r="S56" i="2"/>
  <c r="K56" i="2"/>
  <c r="E56" i="2"/>
  <c r="D57" i="2" s="1"/>
  <c r="S55" i="2"/>
  <c r="K55" i="2"/>
  <c r="S54" i="2"/>
  <c r="K54" i="2"/>
  <c r="S53" i="2"/>
  <c r="K53" i="2"/>
  <c r="S52" i="2"/>
  <c r="K52" i="2"/>
  <c r="D52" i="2"/>
  <c r="S51" i="2"/>
  <c r="P58" i="2" s="1"/>
  <c r="K51" i="2"/>
  <c r="E51" i="2"/>
  <c r="F46" i="2"/>
  <c r="E46" i="2"/>
  <c r="W44" i="2"/>
  <c r="L43" i="2"/>
  <c r="K43" i="2"/>
  <c r="F43" i="2"/>
  <c r="E43" i="2"/>
  <c r="T42" i="2"/>
  <c r="S42" i="2"/>
  <c r="L42" i="2"/>
  <c r="K42" i="2"/>
  <c r="T41" i="2"/>
  <c r="S41" i="2"/>
  <c r="L41" i="2"/>
  <c r="K41" i="2"/>
  <c r="T40" i="2"/>
  <c r="S40" i="2"/>
  <c r="L40" i="2"/>
  <c r="K40" i="2"/>
  <c r="F40" i="2"/>
  <c r="E40" i="2"/>
  <c r="T39" i="2"/>
  <c r="S39" i="2"/>
  <c r="L39" i="2"/>
  <c r="K39" i="2"/>
  <c r="F39" i="2"/>
  <c r="E39" i="2"/>
  <c r="T38" i="2"/>
  <c r="S38" i="2"/>
  <c r="L38" i="2"/>
  <c r="K38" i="2"/>
  <c r="F38" i="2"/>
  <c r="E38" i="2"/>
  <c r="T37" i="2"/>
  <c r="P43" i="2" s="1"/>
  <c r="I75" i="2" s="1"/>
  <c r="S37" i="2"/>
  <c r="P44" i="2" s="1"/>
  <c r="L37" i="2"/>
  <c r="K37" i="2"/>
  <c r="L36" i="2"/>
  <c r="K36" i="2"/>
  <c r="L35" i="2"/>
  <c r="K35" i="2"/>
  <c r="F35" i="2"/>
  <c r="E35" i="2"/>
  <c r="L34" i="2"/>
  <c r="K34" i="2"/>
  <c r="F34" i="2"/>
  <c r="E34" i="2"/>
  <c r="L33" i="2"/>
  <c r="K33" i="2"/>
  <c r="F33" i="2"/>
  <c r="E33" i="2"/>
  <c r="D48" i="2" s="1"/>
  <c r="P32" i="2"/>
  <c r="H73" i="2" s="1"/>
  <c r="F181" i="1" s="1"/>
  <c r="L32" i="2"/>
  <c r="K32" i="2"/>
  <c r="F32" i="2"/>
  <c r="E32" i="2"/>
  <c r="T31" i="2"/>
  <c r="S31" i="2"/>
  <c r="L31" i="2"/>
  <c r="K31" i="2"/>
  <c r="T30" i="2"/>
  <c r="S30" i="2"/>
  <c r="L30" i="2"/>
  <c r="K30" i="2"/>
  <c r="Y29" i="2"/>
  <c r="T29" i="2"/>
  <c r="S29" i="2"/>
  <c r="L29" i="2"/>
  <c r="K29" i="2"/>
  <c r="T28" i="2"/>
  <c r="S28" i="2"/>
  <c r="L28" i="2"/>
  <c r="K28" i="2"/>
  <c r="T27" i="2"/>
  <c r="S27" i="2"/>
  <c r="L27" i="2"/>
  <c r="K27" i="2"/>
  <c r="F27" i="2"/>
  <c r="E27" i="2"/>
  <c r="L26" i="2"/>
  <c r="K26" i="2"/>
  <c r="F26" i="2"/>
  <c r="C26" i="2"/>
  <c r="E26" i="2" s="1"/>
  <c r="W25" i="2"/>
  <c r="W42" i="2" s="1"/>
  <c r="L25" i="2"/>
  <c r="K25" i="2"/>
  <c r="F25" i="2"/>
  <c r="E25" i="2"/>
  <c r="C25" i="2"/>
  <c r="L24" i="2"/>
  <c r="K24" i="2"/>
  <c r="F24" i="2"/>
  <c r="E24" i="2"/>
  <c r="C24" i="2"/>
  <c r="L23" i="2"/>
  <c r="K23" i="2"/>
  <c r="F23" i="2"/>
  <c r="C23" i="2"/>
  <c r="E23" i="2" s="1"/>
  <c r="W22" i="2"/>
  <c r="L22" i="2"/>
  <c r="K22" i="2"/>
  <c r="F22" i="2"/>
  <c r="E22" i="2"/>
  <c r="C22" i="2"/>
  <c r="T21" i="2"/>
  <c r="S21" i="2"/>
  <c r="L21" i="2"/>
  <c r="I21" i="2"/>
  <c r="K21" i="2" s="1"/>
  <c r="F21" i="2"/>
  <c r="E21" i="2"/>
  <c r="C21" i="2"/>
  <c r="T20" i="2"/>
  <c r="S20" i="2"/>
  <c r="L20" i="2"/>
  <c r="I20" i="2"/>
  <c r="K20" i="2" s="1"/>
  <c r="F20" i="2"/>
  <c r="E20" i="2"/>
  <c r="C20" i="2"/>
  <c r="F19" i="2"/>
  <c r="E19" i="2"/>
  <c r="C19" i="2"/>
  <c r="T18" i="2"/>
  <c r="S18" i="2"/>
  <c r="L18" i="2"/>
  <c r="K18" i="2"/>
  <c r="I18" i="2"/>
  <c r="F18" i="2"/>
  <c r="E18" i="2"/>
  <c r="C18" i="2"/>
  <c r="T17" i="2"/>
  <c r="S17" i="2"/>
  <c r="L17" i="2"/>
  <c r="K17" i="2"/>
  <c r="I17" i="2"/>
  <c r="F17" i="2"/>
  <c r="E17" i="2"/>
  <c r="C17" i="2"/>
  <c r="F16" i="2"/>
  <c r="C16" i="2"/>
  <c r="E16" i="2" s="1"/>
  <c r="L15" i="2"/>
  <c r="K15" i="2"/>
  <c r="I15" i="2"/>
  <c r="F15" i="2"/>
  <c r="E15" i="2"/>
  <c r="C15" i="2"/>
  <c r="F14" i="2"/>
  <c r="C14" i="2"/>
  <c r="E14" i="2" s="1"/>
  <c r="L13" i="2"/>
  <c r="K13" i="2"/>
  <c r="F13" i="2"/>
  <c r="E13" i="2"/>
  <c r="T12" i="2"/>
  <c r="F12" i="2"/>
  <c r="C12" i="2"/>
  <c r="E12" i="2" s="1"/>
  <c r="F11" i="2"/>
  <c r="D163" i="1"/>
  <c r="F158" i="1"/>
  <c r="M161" i="1" s="1"/>
  <c r="F157" i="1"/>
  <c r="M160" i="1" s="1"/>
  <c r="Q155" i="1"/>
  <c r="H114" i="1"/>
  <c r="H110" i="1"/>
  <c r="I113" i="1" s="1"/>
  <c r="H109" i="1"/>
  <c r="F113" i="1" s="1"/>
  <c r="I89" i="1"/>
  <c r="B92" i="1" s="1"/>
  <c r="K104" i="1"/>
  <c r="H92" i="1"/>
  <c r="F92" i="1"/>
  <c r="K89" i="1"/>
  <c r="P78" i="1"/>
  <c r="M79" i="1"/>
  <c r="H77" i="1"/>
  <c r="P33" i="2" l="1"/>
  <c r="K61" i="2"/>
  <c r="J61" i="2" s="1"/>
  <c r="J44" i="2"/>
  <c r="I73" i="2" s="1"/>
  <c r="F182" i="1" s="1"/>
  <c r="J45" i="2"/>
  <c r="D28" i="2"/>
  <c r="P181" i="1" s="1"/>
  <c r="K113" i="1"/>
  <c r="B116" i="1" s="1"/>
  <c r="S116" i="1" s="1"/>
  <c r="O160" i="1"/>
  <c r="A165" i="1" s="1"/>
  <c r="C11" i="2"/>
  <c r="E11" i="2" s="1"/>
  <c r="D29" i="2" s="1"/>
  <c r="S92" i="1"/>
  <c r="J75" i="1"/>
  <c r="G75" i="1"/>
  <c r="D75" i="1"/>
  <c r="B75" i="1"/>
  <c r="O73" i="1"/>
  <c r="L73" i="1"/>
  <c r="K66" i="1"/>
  <c r="M78" i="1" s="1"/>
  <c r="G66" i="1"/>
  <c r="H78" i="1" s="1"/>
  <c r="H79" i="1" s="1"/>
  <c r="K79" i="1" s="1"/>
  <c r="M62" i="1"/>
  <c r="K62" i="1"/>
  <c r="K73" i="1" s="1"/>
  <c r="K33" i="1"/>
  <c r="F24" i="1"/>
  <c r="C26" i="1" s="1"/>
  <c r="F26" i="1" s="1"/>
  <c r="G38" i="1" s="1"/>
  <c r="J38" i="1" s="1"/>
  <c r="D47" i="1" s="1"/>
  <c r="G73" i="2" l="1"/>
  <c r="F180" i="1" s="1"/>
  <c r="P180" i="1"/>
  <c r="P53" i="1"/>
  <c r="V53" i="1"/>
  <c r="Q53" i="1" s="1"/>
  <c r="P52" i="1"/>
  <c r="B163" i="1"/>
  <c r="S163" i="1" s="1"/>
  <c r="P62" i="1"/>
  <c r="F64" i="1" s="1"/>
  <c r="H64" i="1" s="1"/>
  <c r="E167" i="1" s="1"/>
  <c r="R51" i="1"/>
  <c r="B44" i="1"/>
  <c r="T15" i="2"/>
  <c r="S15" i="2"/>
  <c r="I67" i="1"/>
  <c r="M73" i="1"/>
  <c r="L54" i="1"/>
  <c r="Q54" i="1" s="1"/>
  <c r="S13" i="2" l="1"/>
  <c r="P23" i="2" s="1"/>
  <c r="T13" i="2"/>
  <c r="C55" i="1"/>
  <c r="L57" i="1" s="1"/>
  <c r="H173" i="1" s="1"/>
  <c r="P73" i="1"/>
  <c r="F75" i="1"/>
  <c r="I66" i="1"/>
  <c r="H75" i="1"/>
  <c r="M89" i="2" l="1"/>
  <c r="E166" i="1" s="1"/>
  <c r="E168" i="1" s="1"/>
  <c r="G171" i="1" s="1"/>
  <c r="L173" i="1" s="1"/>
  <c r="S173" i="1" s="1"/>
  <c r="G77" i="2"/>
  <c r="W13" i="2" s="1"/>
  <c r="W41" i="2" s="1"/>
  <c r="W43" i="2" s="1"/>
  <c r="W45" i="2" s="1"/>
  <c r="W55" i="2" s="1"/>
  <c r="V59" i="2" s="1"/>
  <c r="F69" i="1"/>
  <c r="K78" i="1"/>
  <c r="O78" i="1" s="1"/>
  <c r="B82" i="1" s="1"/>
  <c r="M66" i="1"/>
  <c r="B69" i="1" s="1"/>
  <c r="I93" i="2" l="1"/>
  <c r="S82" i="1"/>
  <c r="S69" i="1"/>
</calcChain>
</file>

<file path=xl/comments1.xml><?xml version="1.0" encoding="utf-8"?>
<comments xmlns="http://schemas.openxmlformats.org/spreadsheetml/2006/main">
  <authors>
    <author>NPE</author>
  </authors>
  <commentList>
    <comment ref="X3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Altura do piso do andaime</t>
        </r>
      </text>
    </comment>
    <comment ref="X4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altura total do andaime
</t>
        </r>
      </text>
    </comment>
    <comment ref="X5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Largura do andaime</t>
        </r>
      </text>
    </comment>
    <comment ref="X6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Comprimento do andaime
</t>
        </r>
      </text>
    </comment>
    <comment ref="X7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a quantidade de postes apoiados
</t>
        </r>
      </text>
    </comment>
    <comment ref="X8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quantidade de braçadeira travando a plataforma considerar postes x travessas e quabra vãos x travessas</t>
        </r>
      </text>
    </comment>
    <comment ref="X9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distancia entre quebravãos</t>
        </r>
      </text>
    </comment>
    <comment ref="X10" authorId="0" shapeId="0">
      <text>
        <r>
          <rPr>
            <b/>
            <sz val="9"/>
            <color indexed="81"/>
            <rFont val="Segoe UI"/>
            <family val="2"/>
          </rPr>
          <t>NPE:</t>
        </r>
        <r>
          <rPr>
            <sz val="9"/>
            <color indexed="81"/>
            <rFont val="Segoe UI"/>
            <family val="2"/>
          </rPr>
          <t xml:space="preserve">
Inserir quantidade de plataformas
</t>
        </r>
      </text>
    </comment>
  </commentList>
</comments>
</file>

<file path=xl/sharedStrings.xml><?xml version="1.0" encoding="utf-8"?>
<sst xmlns="http://schemas.openxmlformats.org/spreadsheetml/2006/main" count="477" uniqueCount="294">
  <si>
    <t>Cliente:</t>
  </si>
  <si>
    <t>Local:</t>
  </si>
  <si>
    <t>Obra:</t>
  </si>
  <si>
    <t>Projeto: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</si>
  <si>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 plataforma de trabalho dimensionada para 150,00 kg/m²</t>
    </r>
  </si>
  <si>
    <t>Caracteristicas do tubo:</t>
  </si>
  <si>
    <t xml:space="preserve">• Tensão Adm = 15kg/mm²
• Espessura = 3,04 mm
• Modulo de elasticidades = 21000kg/mm²
• Momento de inercia = 11,00 cm4
• Raio de giração = 16,00 mm
• Diametro Externo = 48,20mm
• Limite de Esbeltez = 3,20 Mts
• Coeficiente de Segurança = 2,5
• Capac. Carga Braçadeira  fixa = 900,00 kg (escorregamento)
• Capac. carga na Braçadeira girat. = 900 kg (escorregamento) 400kg (cizalhamento do pino)
</t>
  </si>
  <si>
    <t xml:space="preserve">1. À compressão </t>
  </si>
  <si>
    <t>a - Carga Adm Poste p/h =</t>
  </si>
  <si>
    <t>mts</t>
  </si>
  <si>
    <t>Altura do piso</t>
  </si>
  <si>
    <t>Altura do andaime</t>
  </si>
  <si>
    <t>Largura do andaime</t>
  </si>
  <si>
    <t>Comprimento do andaime</t>
  </si>
  <si>
    <t>=</t>
  </si>
  <si>
    <t>cm</t>
  </si>
  <si>
    <t>I. Lo   =</t>
  </si>
  <si>
    <t xml:space="preserve">   II. Área da seção = </t>
  </si>
  <si>
    <t>cm²</t>
  </si>
  <si>
    <t>(s)</t>
  </si>
  <si>
    <t>cm4</t>
  </si>
  <si>
    <t xml:space="preserve">   III. Moento de inercia J          = </t>
  </si>
  <si>
    <t>b - Cálculo do Raio de Inercia:</t>
  </si>
  <si>
    <t>f</t>
  </si>
  <si>
    <t>min</t>
  </si>
  <si>
    <t>Jmin</t>
  </si>
  <si>
    <t>S</t>
  </si>
  <si>
    <t xml:space="preserve">c - Calculo do Índice de Ezbeltez </t>
  </si>
  <si>
    <t>λ</t>
  </si>
  <si>
    <t>Lo</t>
  </si>
  <si>
    <r>
      <t>f</t>
    </r>
    <r>
      <rPr>
        <sz val="10"/>
        <color theme="1"/>
        <rFont val="Calibri"/>
        <family val="2"/>
        <scheme val="minor"/>
      </rPr>
      <t>min</t>
    </r>
  </si>
  <si>
    <t>Obs.: Carga Adm aço ( segundo NB 14/68 - para aço MR 240)</t>
  </si>
  <si>
    <t>&gt;</t>
  </si>
  <si>
    <t>kgf/cm²</t>
  </si>
  <si>
    <t>x</t>
  </si>
  <si>
    <t>²</t>
  </si>
  <si>
    <t>Pflamb. Adm=</t>
  </si>
  <si>
    <t>S  =</t>
  </si>
  <si>
    <r>
      <t xml:space="preserve">kgf/cm² </t>
    </r>
    <r>
      <rPr>
        <sz val="8"/>
        <color theme="1"/>
        <rFont val="Calibri"/>
        <family val="2"/>
        <scheme val="minor"/>
      </rPr>
      <t>x</t>
    </r>
  </si>
  <si>
    <t>kgf</t>
  </si>
  <si>
    <t>Adotaremos  para carga no poste à compressão:</t>
  </si>
  <si>
    <t xml:space="preserve">1 - Calculo da carga atuante no poste </t>
  </si>
  <si>
    <t>(Considerar carregamento sobre plataforma 150,00 kg/m²)</t>
  </si>
  <si>
    <r>
      <t xml:space="preserve">m </t>
    </r>
    <r>
      <rPr>
        <sz val="9"/>
        <color theme="1"/>
        <rFont val="Calibri"/>
        <family val="2"/>
        <scheme val="minor"/>
      </rPr>
      <t>x</t>
    </r>
  </si>
  <si>
    <t>m²</t>
  </si>
  <si>
    <t>kg/m² x</t>
  </si>
  <si>
    <t>m² =</t>
  </si>
  <si>
    <t>kg</t>
  </si>
  <si>
    <t>Postes apoiadaos</t>
  </si>
  <si>
    <t>Quantidade de postes</t>
  </si>
  <si>
    <t>Q =</t>
  </si>
  <si>
    <t>unid.</t>
  </si>
  <si>
    <t>kg/unid.</t>
  </si>
  <si>
    <t>kg/poste</t>
  </si>
  <si>
    <t>&lt;</t>
  </si>
  <si>
    <t>......................................................................</t>
  </si>
  <si>
    <t>Quantidade de Braçad. Platf</t>
  </si>
  <si>
    <t>Pela área de influencia, considerando o pior caso :(</t>
  </si>
  <si>
    <t>Distancia entre quebra vãos</t>
  </si>
  <si>
    <t>Quantidade de quebra vãos</t>
  </si>
  <si>
    <t>Quantidade de abraçadeiras</t>
  </si>
  <si>
    <t>Q=</t>
  </si>
  <si>
    <t xml:space="preserve">kg por braçadeira </t>
  </si>
  <si>
    <t>...............................................................</t>
  </si>
  <si>
    <t>2 - Calculo da carga atuante nas abraçadeiras</t>
  </si>
  <si>
    <t>3 - Calculo da carga atuante nas travessas</t>
  </si>
  <si>
    <t>Momento fletor Adm na travessa =</t>
  </si>
  <si>
    <t>kg.m</t>
  </si>
  <si>
    <t>m)²</t>
  </si>
  <si>
    <r>
      <t xml:space="preserve">kg/m²  </t>
    </r>
    <r>
      <rPr>
        <sz val="8"/>
        <color theme="1"/>
        <rFont val="Calibri"/>
        <family val="2"/>
        <scheme val="minor"/>
      </rPr>
      <t>x     (</t>
    </r>
  </si>
  <si>
    <t>(</t>
  </si>
  <si>
    <t>kg.m   &lt;</t>
  </si>
  <si>
    <t>...............................................................................</t>
  </si>
  <si>
    <t>4- Momento fletor Adm na prancha</t>
  </si>
  <si>
    <t>(b.h²)   x</t>
  </si>
  <si>
    <t>(taxa da madeira)</t>
  </si>
  <si>
    <t>cm x</t>
  </si>
  <si>
    <t>² cm</t>
  </si>
  <si>
    <t>)   x</t>
  </si>
  <si>
    <t>kg/cm²  =</t>
  </si>
  <si>
    <t>4.1- Momento atuante na prancha</t>
  </si>
  <si>
    <t>Carregamento sobre prancha</t>
  </si>
  <si>
    <t>Distancia entre apoios</t>
  </si>
  <si>
    <t>Q.L</t>
  </si>
  <si>
    <t>m</t>
  </si>
  <si>
    <t>kg   x</t>
  </si>
  <si>
    <t>m  =</t>
  </si>
  <si>
    <t>Os pranchões sofrerão somente esforços de momento de sobrecarga</t>
  </si>
  <si>
    <t>Consideraremos para cálculo Q = 150 kg /m² (carga de homens + ferramentas)</t>
  </si>
  <si>
    <t>Como regra, vamos utilizar o pranchão vencendo vão máximo = 1,50m distância entre vãos</t>
  </si>
  <si>
    <t>6- Disposição do forramento do andaime</t>
  </si>
  <si>
    <t>5- Considerações</t>
  </si>
  <si>
    <t xml:space="preserve">02 - A justaposição das extremidades de duas tábuas deve ser de 300 a 800 mm. </t>
  </si>
  <si>
    <t xml:space="preserve">03 - As tábuas devem ultrapassar o suporte de 200 a 600 mm. </t>
  </si>
  <si>
    <t>OBS: O que dimensiona o andaime de serviço é o dimensionamento do pranchão, pois as estruturas de tubos (postes das torres) trabalham com cargas reduzidas em confronto com sua capacidade de carga.</t>
  </si>
  <si>
    <t xml:space="preserve">01 - Ao usar dois ou mais pranchões o espaçamento entre elas deve ser de no máximo 5 mm. </t>
  </si>
  <si>
    <t>7- Criterio de estabilidade</t>
  </si>
  <si>
    <t>capaz de suportar as solicitações exigidas (combate ao efeito tombamento)</t>
  </si>
  <si>
    <t>Os travamentos deverão estar dispostos a cada 4 metros, ou seja, deverão haver</t>
  </si>
  <si>
    <t xml:space="preserve">Quando a condição acima (Altura &gt; 4 x Menor Base, não atender as condições de estabilidade), </t>
  </si>
  <si>
    <t xml:space="preserve">executar o travamento em estrutura </t>
  </si>
  <si>
    <t>Travamento</t>
  </si>
  <si>
    <t>distancia menor base:</t>
  </si>
  <si>
    <t>Altura:</t>
  </si>
  <si>
    <t xml:space="preserve">Calculo de estabilidade do andaime </t>
  </si>
  <si>
    <t>Altura</t>
  </si>
  <si>
    <t>Menor base   =</t>
  </si>
  <si>
    <r>
      <t xml:space="preserve">Limite de estabilidade Adm Conforme NBR 6404  </t>
    </r>
    <r>
      <rPr>
        <sz val="11"/>
        <color theme="1"/>
        <rFont val="Calibri"/>
        <family val="2"/>
      </rPr>
      <t>≥</t>
    </r>
  </si>
  <si>
    <t>.....................................................................................................</t>
  </si>
  <si>
    <t>8- DOCUMENTAÇÃO DE REFERENCIA</t>
  </si>
  <si>
    <t xml:space="preserve"> - Portaria 3.214/78 NR-18.15 - Andaimes </t>
  </si>
  <si>
    <t xml:space="preserve"> - NBR 6404 – Segurança nos Andaimes</t>
  </si>
  <si>
    <t>9- Anexos</t>
  </si>
  <si>
    <t>Anexo I - Nomeclatura de carga</t>
  </si>
  <si>
    <t>Anexo II - Projeto do andaime</t>
  </si>
  <si>
    <t>CARGA PERMANENTE</t>
  </si>
  <si>
    <t xml:space="preserve">SOBRECARGA </t>
  </si>
  <si>
    <t>CARGA EFETIVA</t>
  </si>
  <si>
    <t>NOMECLATURA DE CARGA DE EQUIPAMENTOS</t>
  </si>
  <si>
    <t>TIPO DE NOMENCLATURA</t>
  </si>
  <si>
    <t xml:space="preserve">Cliente: </t>
  </si>
  <si>
    <t>Local da Obra</t>
  </si>
  <si>
    <t>Data do pedido</t>
  </si>
  <si>
    <t>Nº do Pedido</t>
  </si>
  <si>
    <t>Gestor do Cliente</t>
  </si>
  <si>
    <t>Gestor da Obra</t>
  </si>
  <si>
    <t>Contrato</t>
  </si>
  <si>
    <t>TUBOS</t>
  </si>
  <si>
    <t>PRANCHÃO</t>
  </si>
  <si>
    <t>BRAÇADEIRAS</t>
  </si>
  <si>
    <t>DIMENSIONAMENTO</t>
  </si>
  <si>
    <t>CÓDIGO</t>
  </si>
  <si>
    <t>TAMANHO</t>
  </si>
  <si>
    <t>PESO</t>
  </si>
  <si>
    <t>QTE</t>
  </si>
  <si>
    <t>Peso</t>
  </si>
  <si>
    <t>ML</t>
  </si>
  <si>
    <t>TIPOS</t>
  </si>
  <si>
    <t>1.02.01.050</t>
  </si>
  <si>
    <t>1.02.01.075</t>
  </si>
  <si>
    <t>1.02.01.100</t>
  </si>
  <si>
    <t>BRF</t>
  </si>
  <si>
    <t>1.02.01.125</t>
  </si>
  <si>
    <t>1.02.01.150</t>
  </si>
  <si>
    <t>BRM</t>
  </si>
  <si>
    <t>1.02.01.200</t>
  </si>
  <si>
    <t>LUVA DE UNIÃO</t>
  </si>
  <si>
    <t xml:space="preserve">DIMENSÃO </t>
  </si>
  <si>
    <t>1.02.01.250</t>
  </si>
  <si>
    <t>PLACA DE BASE</t>
  </si>
  <si>
    <t>ALTURA (h)</t>
  </si>
  <si>
    <t>1.02.01.300</t>
  </si>
  <si>
    <t>LARGURA (L)</t>
  </si>
  <si>
    <t>1.02.01.350</t>
  </si>
  <si>
    <t>COMPRIMENTO ( C )</t>
  </si>
  <si>
    <t>1.02.01.400</t>
  </si>
  <si>
    <t>ÁREA / PAVIMENTO</t>
  </si>
  <si>
    <t>1.02.01.450</t>
  </si>
  <si>
    <t>PESO (KG)</t>
  </si>
  <si>
    <t>QUANT PATAMAR</t>
  </si>
  <si>
    <t>und</t>
  </si>
  <si>
    <t>1.02.01.500</t>
  </si>
  <si>
    <t>SOBRECARGA ESTIMATIVA</t>
  </si>
  <si>
    <t>kg / m²</t>
  </si>
  <si>
    <t>1.02.01.550</t>
  </si>
  <si>
    <t>RODAPÉ 1MX0,20CM</t>
  </si>
  <si>
    <t>1.02.01.600</t>
  </si>
  <si>
    <t>1,25X0,10</t>
  </si>
  <si>
    <t>2,5X0,10</t>
  </si>
  <si>
    <t>APOIADO</t>
  </si>
  <si>
    <t>2,0 x 10</t>
  </si>
  <si>
    <t>BALANCEADO</t>
  </si>
  <si>
    <t>SUSTENSO</t>
  </si>
  <si>
    <t>ESPECIFICAÇÃO</t>
  </si>
  <si>
    <t>DISTRIBUIÇÃO DAS CARGAS</t>
  </si>
  <si>
    <t>BRG</t>
  </si>
  <si>
    <t>QUANTIDADE DE POSTES APOIADOS</t>
  </si>
  <si>
    <t>QUANTIDADE DE POSTES BALANCEADOS</t>
  </si>
  <si>
    <t>LUVAS</t>
  </si>
  <si>
    <t>QUANTIDADE DE POSTES SUSPENSOS</t>
  </si>
  <si>
    <t>LUVA</t>
  </si>
  <si>
    <t>MEMÓRIA DE CÁLCULO</t>
  </si>
  <si>
    <t>ANDAIME APOIADO</t>
  </si>
  <si>
    <t>TRAVESSA ESCADA VAI VEM</t>
  </si>
  <si>
    <t>1.03.02.334</t>
  </si>
  <si>
    <t>QUANT DE POSTES</t>
  </si>
  <si>
    <t>CARGA / POSTE</t>
  </si>
  <si>
    <t>1.03.02.333</t>
  </si>
  <si>
    <t>CAPACIDADE DE CARGA</t>
  </si>
  <si>
    <t xml:space="preserve">ARCO </t>
  </si>
  <si>
    <t>ACESSORIOS</t>
  </si>
  <si>
    <t>Acessórios</t>
  </si>
  <si>
    <t>POSTE (amarração a cada 1,80m)</t>
  </si>
  <si>
    <t>peso</t>
  </si>
  <si>
    <t>NOME</t>
  </si>
  <si>
    <t>ACOPLAMENTO FIXO</t>
  </si>
  <si>
    <t>1.01.02.103</t>
  </si>
  <si>
    <t>ACO.FIXO.</t>
  </si>
  <si>
    <t>1.01.08.001</t>
  </si>
  <si>
    <t>ARCO ABER</t>
  </si>
  <si>
    <t>ACOPLAMENTO GIRATORIO</t>
  </si>
  <si>
    <t>1.01.03.003</t>
  </si>
  <si>
    <t>ACO.GIR.</t>
  </si>
  <si>
    <t>1.01.09.001</t>
  </si>
  <si>
    <t>ARCO FERCH</t>
  </si>
  <si>
    <t>1.01.04.001</t>
  </si>
  <si>
    <t>1.01.10.001</t>
  </si>
  <si>
    <t>DEGRAU</t>
  </si>
  <si>
    <t>VERIFICAÇÃO DE CARGA</t>
  </si>
  <si>
    <t>ESCADA FLEX</t>
  </si>
  <si>
    <t>1.01.06.001</t>
  </si>
  <si>
    <t>FORCADO SIMPLES</t>
  </si>
  <si>
    <t>1.02.05.001</t>
  </si>
  <si>
    <t>RODAPÉ (ML)</t>
  </si>
  <si>
    <t>1.01.06.002</t>
  </si>
  <si>
    <t>FORCADO DUPLO</t>
  </si>
  <si>
    <t xml:space="preserve">CARGA / POSTE </t>
  </si>
  <si>
    <t>1.03.05.001</t>
  </si>
  <si>
    <t>1.01.05.001</t>
  </si>
  <si>
    <t>PL BASE</t>
  </si>
  <si>
    <t>CAPACIDADE DE CARGA - POSTE</t>
  </si>
  <si>
    <t>1.01.07.002</t>
  </si>
  <si>
    <t>MACACO ETEM 
(AJUSTAVEL)</t>
  </si>
  <si>
    <t>1.01.07.001</t>
  </si>
  <si>
    <t>PESO ( KG)</t>
  </si>
  <si>
    <t>CONDIÇÃO DE ATENDIMENTO</t>
  </si>
  <si>
    <t>ESCADA VAI E VEM</t>
  </si>
  <si>
    <t>1.05.02.002</t>
  </si>
  <si>
    <t>RODIZIO DE FERRO</t>
  </si>
  <si>
    <t>1.05.02.001</t>
  </si>
  <si>
    <t>RODIZIO DE BORRACHA</t>
  </si>
  <si>
    <t xml:space="preserve">QUADRO TUBULAR </t>
  </si>
  <si>
    <t>1.05.03.001</t>
  </si>
  <si>
    <t xml:space="preserve">PESO ( KG) </t>
  </si>
  <si>
    <t>1.05.01.075</t>
  </si>
  <si>
    <t>1.50X0.75</t>
  </si>
  <si>
    <t>TRELEVIGA</t>
  </si>
  <si>
    <t>1.05.01.100</t>
  </si>
  <si>
    <t>1.00X1.00</t>
  </si>
  <si>
    <t>1.05.01.150</t>
  </si>
  <si>
    <t>1.50X1.00</t>
  </si>
  <si>
    <t>1.04.02.360</t>
  </si>
  <si>
    <t>1.05.01.310</t>
  </si>
  <si>
    <t>DG1/1</t>
  </si>
  <si>
    <t>1.04.02.600</t>
  </si>
  <si>
    <t>1.05.01.315</t>
  </si>
  <si>
    <t>DG1.5/1.5</t>
  </si>
  <si>
    <t>OUTROS</t>
  </si>
  <si>
    <t>1.05.01.307</t>
  </si>
  <si>
    <t>DG1.5/0.7</t>
  </si>
  <si>
    <t>Descrição</t>
  </si>
  <si>
    <t>ROD BOR</t>
  </si>
  <si>
    <t>TOTAL DE METROS LINEAR</t>
  </si>
  <si>
    <t>FRETE</t>
  </si>
  <si>
    <t>Tubo</t>
  </si>
  <si>
    <t>Tábua</t>
  </si>
  <si>
    <t>PESO TOTAL (KG)</t>
  </si>
  <si>
    <t>De acordo</t>
  </si>
  <si>
    <t>Responsável do Cliente</t>
  </si>
  <si>
    <t>SOBRECARGA</t>
  </si>
  <si>
    <t>Carga distribuida por poste</t>
  </si>
  <si>
    <t>Capacidade de carga do poste</t>
  </si>
  <si>
    <t>..............................</t>
  </si>
  <si>
    <t>Desenvolvido por: Thiago Gonçalves</t>
  </si>
  <si>
    <t>soares.t.1986@gmail.com</t>
  </si>
  <si>
    <t>Cliente</t>
  </si>
  <si>
    <t>Loca</t>
  </si>
  <si>
    <t>Obra</t>
  </si>
  <si>
    <t>Projeto</t>
  </si>
  <si>
    <t>Quantidade de Pisos</t>
  </si>
  <si>
    <t>Metros cubricos de andaime =</t>
  </si>
  <si>
    <t>h x  b  x L</t>
  </si>
  <si>
    <t>Rodapé</t>
  </si>
  <si>
    <t>Nome do responsavel técnico:</t>
  </si>
  <si>
    <t>Numero CREA:</t>
  </si>
  <si>
    <t>MEMORIAL DE CALCULO DE ANDAIME:</t>
  </si>
  <si>
    <t xml:space="preserve">MACACO TUBULAR 
SIMPLES </t>
  </si>
  <si>
    <t>Metro linear de tubo:</t>
  </si>
  <si>
    <t>Metro linear de prancha:</t>
  </si>
  <si>
    <t>Metro linear de rodapé</t>
  </si>
  <si>
    <t>Quantidade de braçadeiras fixas</t>
  </si>
  <si>
    <t>Quantidade de braçadeiras girat.</t>
  </si>
  <si>
    <t>ou</t>
  </si>
  <si>
    <r>
      <t>Pflamb. Adm</t>
    </r>
    <r>
      <rPr>
        <sz val="11"/>
        <color theme="1"/>
        <rFont val="GreekC"/>
      </rPr>
      <t>=</t>
    </r>
    <r>
      <rPr>
        <sz val="11"/>
        <color theme="1"/>
        <rFont val="Calibri Light"/>
        <family val="2"/>
      </rPr>
      <t>(1200 kgf/cm² - 0,023 x kgf/cm² x</t>
    </r>
    <r>
      <rPr>
        <sz val="11"/>
        <color theme="1"/>
        <rFont val="GreekC"/>
      </rPr>
      <t xml:space="preserve"> λ</t>
    </r>
    <r>
      <rPr>
        <sz val="11"/>
        <color theme="1"/>
        <rFont val="Cambria"/>
        <family val="1"/>
      </rPr>
      <t>²</t>
    </r>
    <r>
      <rPr>
        <sz val="11"/>
        <color theme="1"/>
        <rFont val="Calibri Light"/>
        <family val="2"/>
      </rPr>
      <t>) x S =</t>
    </r>
  </si>
  <si>
    <t>(1200kgf/cm² - 0,023kgf/cm² x</t>
  </si>
  <si>
    <t>Marcelo Procópio</t>
  </si>
  <si>
    <t>Giacomo Agostinho</t>
  </si>
  <si>
    <t>Evaldo Matias de Lima</t>
  </si>
  <si>
    <t>MG-133526-D</t>
  </si>
  <si>
    <t xml:space="preserve"> </t>
  </si>
  <si>
    <t>NPE-181204-A-001-F112-03</t>
  </si>
  <si>
    <t>PLATAFORMA DE TRABALHO</t>
  </si>
  <si>
    <t>USINA DE BENEFICIAMENTO</t>
  </si>
  <si>
    <t>VALE - MINA CAUÊ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</si>
</sst>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_(* #,##0.00_);_(* \(#,##0.00\);_(* &quot;-&quot;??_);_(@_)"/>
    <numFmt numFmtId="166" formatCode="#,##0.00\ &quot;Kg&quot;"/>
    <numFmt numFmtId="167" formatCode="#,##0.00\ &quot;m&quot;"/>
    <numFmt numFmtId="168" formatCode="#,##0.00\ &quot;m³&quot;"/>
    <numFmt numFmtId="169" formatCode="#,##0.00\ &quot;min&quot;"/>
    <numFmt numFmtId="170" formatCode="#,##0.00\ &quot;Postes&quot;"/>
    <numFmt numFmtId="171" formatCode="#,##0.00\ &quot;un&quot;"/>
    <numFmt numFmtId="172" formatCode="#,##0.00\ &quot;cm&quot;"/>
    <numFmt numFmtId="173" formatCode="#,##0.0\ &quot;²&quot;"/>
    <numFmt numFmtId="174" formatCode="#,##&quot;)  x &quot;0.00&quot;cm²&quot;"/>
    <numFmt numFmtId="175" formatCode="#,##0.00\ &quot;kgf&quot;"/>
    <numFmt numFmtId="176" formatCode="#,##0.00\ &quot;m )&quot;"/>
    <numFmt numFmtId="177" formatCode="#,##0.00\ &quot;m²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24"/>
      <color theme="1"/>
      <name val="GreekS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GreekC"/>
    </font>
    <font>
      <b/>
      <i/>
      <sz val="22"/>
      <color theme="1"/>
      <name val="GreekC"/>
    </font>
    <font>
      <b/>
      <i/>
      <sz val="22"/>
      <color theme="1"/>
      <name val="Calibri"/>
      <family val="2"/>
      <scheme val="minor"/>
    </font>
    <font>
      <sz val="10"/>
      <color theme="1"/>
      <name val="GreekC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B050"/>
      <name val="Times New Roman"/>
      <family val="1"/>
    </font>
    <font>
      <shadow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Tahoma"/>
      <family val="2"/>
    </font>
    <font>
      <sz val="11"/>
      <color theme="1"/>
      <name val="Calibri Light"/>
      <family val="2"/>
    </font>
    <font>
      <b/>
      <i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theme="1"/>
      <name val="Cambria"/>
      <family val="1"/>
    </font>
    <font>
      <b/>
      <i/>
      <sz val="14"/>
      <color theme="1"/>
      <name val="GreekC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582">
    <xf numFmtId="0" fontId="0" fillId="0" borderId="0" xfId="0"/>
    <xf numFmtId="0" fontId="29" fillId="0" borderId="21" xfId="1" applyFont="1" applyBorder="1" applyAlignment="1" applyProtection="1">
      <protection locked="0"/>
    </xf>
    <xf numFmtId="0" fontId="29" fillId="0" borderId="22" xfId="1" applyFont="1" applyBorder="1" applyAlignment="1" applyProtection="1">
      <protection locked="0"/>
    </xf>
    <xf numFmtId="0" fontId="29" fillId="0" borderId="22" xfId="1" applyFont="1" applyBorder="1" applyAlignment="1" applyProtection="1">
      <alignment vertical="center" shrinkToFit="1"/>
      <protection locked="0"/>
    </xf>
    <xf numFmtId="0" fontId="29" fillId="0" borderId="3" xfId="1" applyFont="1" applyBorder="1" applyAlignment="1" applyProtection="1">
      <alignment vertical="center" shrinkToFit="1"/>
      <protection locked="0"/>
    </xf>
    <xf numFmtId="0" fontId="25" fillId="2" borderId="0" xfId="1" applyFont="1" applyFill="1" applyBorder="1" applyAlignment="1" applyProtection="1">
      <alignment horizontal="center" shrinkToFit="1"/>
      <protection locked="0"/>
    </xf>
    <xf numFmtId="2" fontId="20" fillId="0" borderId="35" xfId="2" applyNumberFormat="1" applyFont="1" applyBorder="1" applyAlignment="1" applyProtection="1">
      <alignment horizontal="center" vertical="center" shrinkToFit="1"/>
      <protection locked="0"/>
    </xf>
    <xf numFmtId="165" fontId="32" fillId="2" borderId="0" xfId="2" applyFont="1" applyFill="1" applyBorder="1" applyAlignment="1" applyProtection="1">
      <alignment horizontal="right" shrinkToFit="1"/>
      <protection locked="0"/>
    </xf>
    <xf numFmtId="165" fontId="32" fillId="2" borderId="37" xfId="2" applyFont="1" applyFill="1" applyBorder="1" applyAlignment="1" applyProtection="1">
      <alignment horizontal="right" shrinkToFit="1"/>
      <protection locked="0"/>
    </xf>
    <xf numFmtId="2" fontId="20" fillId="0" borderId="35" xfId="1" applyNumberFormat="1" applyFont="1" applyBorder="1" applyAlignment="1" applyProtection="1">
      <alignment horizontal="center" vertical="center" shrinkToFit="1"/>
      <protection locked="0"/>
    </xf>
    <xf numFmtId="49" fontId="21" fillId="0" borderId="34" xfId="1" applyNumberFormat="1" applyFont="1" applyBorder="1" applyAlignment="1" applyProtection="1">
      <alignment horizontal="center" vertical="center" shrinkToFit="1"/>
      <protection locked="0"/>
    </xf>
    <xf numFmtId="2" fontId="21" fillId="0" borderId="35" xfId="2" applyNumberFormat="1" applyFont="1" applyBorder="1" applyAlignment="1" applyProtection="1">
      <alignment horizontal="center" vertical="center" shrinkToFit="1"/>
      <protection locked="0"/>
    </xf>
    <xf numFmtId="165" fontId="32" fillId="2" borderId="36" xfId="2" applyFont="1" applyFill="1" applyBorder="1" applyAlignment="1" applyProtection="1">
      <alignment horizontal="right" shrinkToFit="1"/>
      <protection locked="0"/>
    </xf>
    <xf numFmtId="49" fontId="21" fillId="0" borderId="34" xfId="2" applyNumberFormat="1" applyFont="1" applyBorder="1" applyAlignment="1" applyProtection="1">
      <alignment horizontal="center" vertical="center" shrinkToFit="1"/>
      <protection locked="0"/>
    </xf>
    <xf numFmtId="2" fontId="21" fillId="0" borderId="35" xfId="2" applyNumberFormat="1" applyFont="1" applyFill="1" applyBorder="1" applyAlignment="1" applyProtection="1">
      <alignment horizontal="center" vertical="center" shrinkToFit="1"/>
      <protection locked="0"/>
    </xf>
    <xf numFmtId="2" fontId="21" fillId="0" borderId="35" xfId="1" applyNumberFormat="1" applyFont="1" applyBorder="1" applyAlignment="1" applyProtection="1">
      <alignment horizontal="center" vertical="center" shrinkToFit="1"/>
      <protection locked="0"/>
    </xf>
    <xf numFmtId="165" fontId="20" fillId="5" borderId="42" xfId="2" applyFont="1" applyFill="1" applyBorder="1" applyAlignment="1" applyProtection="1">
      <alignment vertical="center" shrinkToFit="1"/>
      <protection hidden="1"/>
    </xf>
    <xf numFmtId="165" fontId="20" fillId="4" borderId="35" xfId="2" applyFont="1" applyFill="1" applyBorder="1" applyAlignment="1" applyProtection="1">
      <alignment vertical="center" shrinkToFit="1"/>
      <protection hidden="1"/>
    </xf>
    <xf numFmtId="2" fontId="20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21" fillId="2" borderId="34" xfId="1" applyFont="1" applyFill="1" applyBorder="1" applyAlignment="1" applyProtection="1">
      <alignment horizontal="center" vertical="center" shrinkToFit="1"/>
      <protection locked="0"/>
    </xf>
    <xf numFmtId="2" fontId="26" fillId="0" borderId="1" xfId="1" applyNumberFormat="1" applyFont="1" applyBorder="1" applyAlignment="1" applyProtection="1">
      <alignment horizontal="center" vertical="center" shrinkToFit="1"/>
      <protection locked="0"/>
    </xf>
    <xf numFmtId="165" fontId="26" fillId="2" borderId="1" xfId="2" applyFont="1" applyFill="1" applyBorder="1" applyAlignment="1" applyProtection="1">
      <alignment vertical="center" shrinkToFit="1"/>
      <protection locked="0"/>
    </xf>
    <xf numFmtId="0" fontId="21" fillId="2" borderId="34" xfId="1" applyFont="1" applyFill="1" applyBorder="1" applyAlignment="1" applyProtection="1">
      <alignment vertical="center" shrinkToFit="1"/>
      <protection locked="0"/>
    </xf>
    <xf numFmtId="0" fontId="21" fillId="2" borderId="1" xfId="1" applyFont="1" applyFill="1" applyBorder="1" applyAlignment="1" applyProtection="1">
      <alignment vertical="center" shrinkToFit="1"/>
      <protection locked="0"/>
    </xf>
    <xf numFmtId="165" fontId="20" fillId="0" borderId="35" xfId="2" applyFont="1" applyBorder="1" applyAlignment="1" applyProtection="1">
      <alignment horizontal="center" vertical="center" shrinkToFit="1"/>
      <protection locked="0"/>
    </xf>
    <xf numFmtId="165" fontId="32" fillId="2" borderId="26" xfId="2" applyFont="1" applyFill="1" applyBorder="1" applyAlignment="1" applyProtection="1">
      <alignment horizontal="right" shrinkToFit="1"/>
      <protection locked="0"/>
    </xf>
    <xf numFmtId="165" fontId="20" fillId="5" borderId="42" xfId="2" applyFont="1" applyFill="1" applyBorder="1" applyAlignment="1" applyProtection="1">
      <alignment horizontal="center" vertical="center" shrinkToFit="1"/>
      <protection hidden="1"/>
    </xf>
    <xf numFmtId="0" fontId="21" fillId="0" borderId="34" xfId="1" applyFont="1" applyBorder="1" applyAlignment="1" applyProtection="1">
      <alignment vertical="center" shrinkToFit="1"/>
      <protection locked="0"/>
    </xf>
    <xf numFmtId="0" fontId="21" fillId="0" borderId="1" xfId="1" applyFont="1" applyBorder="1" applyAlignment="1" applyProtection="1">
      <alignment vertical="center" shrinkToFit="1"/>
      <protection locked="0"/>
    </xf>
    <xf numFmtId="0" fontId="26" fillId="0" borderId="34" xfId="1" applyFont="1" applyBorder="1" applyAlignment="1" applyProtection="1">
      <alignment horizontal="center" vertical="center" shrinkToFit="1"/>
      <protection locked="0"/>
    </xf>
    <xf numFmtId="0" fontId="25" fillId="0" borderId="1" xfId="1" applyFont="1" applyBorder="1" applyAlignment="1" applyProtection="1">
      <alignment vertical="center" shrinkToFit="1"/>
      <protection locked="0"/>
    </xf>
    <xf numFmtId="165" fontId="26" fillId="0" borderId="1" xfId="2" applyFont="1" applyBorder="1" applyAlignment="1" applyProtection="1">
      <alignment vertical="center" shrinkToFit="1"/>
      <protection locked="0"/>
    </xf>
    <xf numFmtId="0" fontId="21" fillId="0" borderId="34" xfId="1" applyFont="1" applyBorder="1" applyAlignment="1" applyProtection="1">
      <alignment horizontal="center" vertical="center" shrinkToFit="1"/>
      <protection locked="0"/>
    </xf>
    <xf numFmtId="0" fontId="20" fillId="0" borderId="1" xfId="1" applyFont="1" applyBorder="1" applyAlignment="1" applyProtection="1">
      <alignment vertical="center" shrinkToFit="1"/>
      <protection locked="0"/>
    </xf>
    <xf numFmtId="165" fontId="21" fillId="0" borderId="1" xfId="2" applyFont="1" applyBorder="1" applyAlignment="1" applyProtection="1">
      <alignment vertical="center" shrinkToFit="1"/>
      <protection locked="0"/>
    </xf>
    <xf numFmtId="0" fontId="36" fillId="2" borderId="36" xfId="1" applyFont="1" applyFill="1" applyBorder="1" applyAlignment="1" applyProtection="1">
      <alignment horizontal="left" vertical="center" wrapText="1"/>
      <protection locked="0"/>
    </xf>
    <xf numFmtId="165" fontId="32" fillId="0" borderId="0" xfId="2" applyFont="1" applyFill="1" applyBorder="1" applyAlignment="1" applyProtection="1">
      <alignment horizontal="right" shrinkToFit="1"/>
      <protection locked="0"/>
    </xf>
    <xf numFmtId="2" fontId="21" fillId="0" borderId="35" xfId="1" applyNumberFormat="1" applyFont="1" applyFill="1" applyBorder="1" applyAlignment="1" applyProtection="1">
      <alignment horizontal="center" vertical="center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2" fontId="21" fillId="0" borderId="1" xfId="1" applyNumberFormat="1" applyFont="1" applyBorder="1" applyAlignment="1" applyProtection="1">
      <alignment horizontal="center" vertical="center" shrinkToFit="1"/>
      <protection locked="0"/>
    </xf>
    <xf numFmtId="165" fontId="32" fillId="2" borderId="25" xfId="2" applyFont="1" applyFill="1" applyBorder="1" applyAlignment="1" applyProtection="1">
      <alignment horizontal="right" shrinkToFit="1"/>
      <protection locked="0"/>
    </xf>
    <xf numFmtId="49" fontId="21" fillId="0" borderId="34" xfId="1" applyNumberFormat="1" applyFont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37" xfId="0" applyBorder="1" applyProtection="1"/>
    <xf numFmtId="0" fontId="0" fillId="0" borderId="36" xfId="0" applyBorder="1" applyProtection="1"/>
    <xf numFmtId="2" fontId="3" fillId="0" borderId="0" xfId="0" applyNumberFormat="1" applyFont="1" applyBorder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Protection="1"/>
    <xf numFmtId="2" fontId="0" fillId="0" borderId="0" xfId="0" applyNumberFormat="1" applyBorder="1" applyAlignment="1" applyProtection="1"/>
    <xf numFmtId="2" fontId="7" fillId="0" borderId="0" xfId="0" applyNumberFormat="1" applyFont="1" applyBorder="1" applyProtection="1"/>
    <xf numFmtId="2" fontId="0" fillId="0" borderId="0" xfId="0" applyNumberFormat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center" vertical="top"/>
    </xf>
    <xf numFmtId="0" fontId="0" fillId="0" borderId="26" xfId="0" applyBorder="1" applyProtection="1"/>
    <xf numFmtId="0" fontId="0" fillId="0" borderId="27" xfId="0" applyBorder="1" applyProtection="1"/>
    <xf numFmtId="0" fontId="1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5" fillId="0" borderId="36" xfId="0" applyFont="1" applyBorder="1" applyProtection="1"/>
    <xf numFmtId="0" fontId="1" fillId="0" borderId="0" xfId="0" applyFont="1" applyBorder="1" applyProtection="1"/>
    <xf numFmtId="0" fontId="0" fillId="0" borderId="36" xfId="0" applyBorder="1" applyAlignment="1" applyProtection="1">
      <alignment horizontal="right"/>
    </xf>
    <xf numFmtId="0" fontId="0" fillId="0" borderId="0" xfId="0" applyBorder="1" applyAlignment="1" applyProtection="1"/>
    <xf numFmtId="0" fontId="2" fillId="0" borderId="36" xfId="0" applyFont="1" applyBorder="1" applyProtection="1"/>
    <xf numFmtId="0" fontId="20" fillId="0" borderId="3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3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" fontId="22" fillId="0" borderId="0" xfId="0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left"/>
    </xf>
    <xf numFmtId="0" fontId="2" fillId="0" borderId="0" xfId="0" applyFont="1" applyBorder="1" applyProtection="1"/>
    <xf numFmtId="0" fontId="23" fillId="0" borderId="0" xfId="0" applyFont="1" applyBorder="1" applyAlignment="1" applyProtection="1">
      <alignment horizontal="left" vertical="center"/>
    </xf>
    <xf numFmtId="0" fontId="0" fillId="0" borderId="36" xfId="0" applyBorder="1" applyAlignment="1" applyProtection="1">
      <alignment vertical="center"/>
    </xf>
    <xf numFmtId="0" fontId="23" fillId="0" borderId="36" xfId="0" applyFont="1" applyBorder="1" applyAlignment="1" applyProtection="1">
      <alignment horizontal="left" vertical="center"/>
    </xf>
    <xf numFmtId="0" fontId="41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23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0" borderId="36" xfId="0" applyFont="1" applyBorder="1" applyProtection="1"/>
    <xf numFmtId="169" fontId="0" fillId="0" borderId="0" xfId="0" applyNumberFormat="1" applyBorder="1" applyAlignment="1" applyProtection="1">
      <alignment horizontal="left"/>
    </xf>
    <xf numFmtId="0" fontId="0" fillId="0" borderId="36" xfId="0" applyBorder="1" applyAlignment="1" applyProtection="1"/>
    <xf numFmtId="0" fontId="17" fillId="8" borderId="65" xfId="0" applyFont="1" applyFill="1" applyBorder="1" applyProtection="1"/>
    <xf numFmtId="0" fontId="17" fillId="9" borderId="65" xfId="0" applyFont="1" applyFill="1" applyBorder="1" applyProtection="1"/>
    <xf numFmtId="0" fontId="23" fillId="9" borderId="7" xfId="0" applyFont="1" applyFill="1" applyBorder="1" applyAlignment="1" applyProtection="1">
      <alignment horizontal="left" vertical="center"/>
    </xf>
    <xf numFmtId="0" fontId="23" fillId="9" borderId="9" xfId="0" applyFont="1" applyFill="1" applyBorder="1" applyAlignment="1" applyProtection="1">
      <alignment horizontal="left" vertical="center"/>
    </xf>
    <xf numFmtId="0" fontId="0" fillId="9" borderId="9" xfId="0" applyFill="1" applyBorder="1" applyAlignment="1" applyProtection="1">
      <alignment horizontal="center" vertical="center"/>
    </xf>
    <xf numFmtId="0" fontId="0" fillId="9" borderId="8" xfId="0" applyFill="1" applyBorder="1" applyAlignment="1" applyProtection="1">
      <alignment horizontal="center" vertical="center"/>
    </xf>
    <xf numFmtId="0" fontId="0" fillId="9" borderId="7" xfId="0" applyFill="1" applyBorder="1" applyProtection="1"/>
    <xf numFmtId="0" fontId="0" fillId="9" borderId="9" xfId="0" applyFill="1" applyBorder="1" applyProtection="1"/>
    <xf numFmtId="0" fontId="1" fillId="9" borderId="9" xfId="0" applyFont="1" applyFill="1" applyBorder="1" applyAlignment="1" applyProtection="1">
      <alignment horizontal="center"/>
    </xf>
    <xf numFmtId="0" fontId="0" fillId="9" borderId="8" xfId="0" applyFill="1" applyBorder="1" applyProtection="1"/>
    <xf numFmtId="2" fontId="0" fillId="9" borderId="9" xfId="0" applyNumberFormat="1" applyFill="1" applyBorder="1" applyProtection="1"/>
    <xf numFmtId="0" fontId="0" fillId="11" borderId="9" xfId="0" applyFill="1" applyBorder="1" applyProtection="1"/>
    <xf numFmtId="0" fontId="0" fillId="11" borderId="8" xfId="0" applyFill="1" applyBorder="1" applyProtection="1"/>
    <xf numFmtId="0" fontId="2" fillId="11" borderId="9" xfId="0" applyFont="1" applyFill="1" applyBorder="1" applyProtection="1"/>
    <xf numFmtId="0" fontId="1" fillId="11" borderId="9" xfId="0" applyFont="1" applyFill="1" applyBorder="1" applyProtection="1"/>
    <xf numFmtId="0" fontId="0" fillId="9" borderId="68" xfId="0" applyFill="1" applyBorder="1" applyProtection="1"/>
    <xf numFmtId="1" fontId="0" fillId="0" borderId="0" xfId="0" applyNumberFormat="1" applyBorder="1" applyProtection="1"/>
    <xf numFmtId="0" fontId="13" fillId="8" borderId="9" xfId="0" applyFont="1" applyFill="1" applyBorder="1" applyProtection="1"/>
    <xf numFmtId="0" fontId="13" fillId="8" borderId="7" xfId="0" applyFont="1" applyFill="1" applyBorder="1" applyAlignment="1" applyProtection="1">
      <alignment horizontal="center" vertical="center"/>
    </xf>
    <xf numFmtId="0" fontId="13" fillId="8" borderId="8" xfId="0" applyFont="1" applyFill="1" applyBorder="1" applyProtection="1"/>
    <xf numFmtId="0" fontId="0" fillId="8" borderId="9" xfId="0" applyFill="1" applyBorder="1" applyProtection="1"/>
    <xf numFmtId="0" fontId="0" fillId="8" borderId="8" xfId="0" applyFill="1" applyBorder="1" applyProtection="1"/>
    <xf numFmtId="2" fontId="13" fillId="8" borderId="9" xfId="0" applyNumberFormat="1" applyFont="1" applyFill="1" applyBorder="1" applyAlignment="1" applyProtection="1"/>
    <xf numFmtId="0" fontId="18" fillId="8" borderId="65" xfId="0" applyFont="1" applyFill="1" applyBorder="1" applyProtection="1"/>
    <xf numFmtId="0" fontId="0" fillId="8" borderId="7" xfId="0" applyFill="1" applyBorder="1" applyProtection="1"/>
    <xf numFmtId="0" fontId="0" fillId="8" borderId="9" xfId="0" applyFill="1" applyBorder="1" applyAlignment="1" applyProtection="1">
      <alignment horizontal="center" vertical="center"/>
    </xf>
    <xf numFmtId="0" fontId="0" fillId="12" borderId="9" xfId="0" applyFill="1" applyBorder="1" applyProtection="1"/>
    <xf numFmtId="0" fontId="0" fillId="12" borderId="8" xfId="0" applyFill="1" applyBorder="1" applyProtection="1"/>
    <xf numFmtId="0" fontId="0" fillId="13" borderId="8" xfId="0" applyFill="1" applyBorder="1" applyProtection="1"/>
    <xf numFmtId="0" fontId="0" fillId="8" borderId="9" xfId="0" applyFill="1" applyBorder="1" applyAlignment="1" applyProtection="1">
      <alignment horizontal="center"/>
    </xf>
    <xf numFmtId="0" fontId="0" fillId="8" borderId="9" xfId="0" applyFill="1" applyBorder="1" applyAlignment="1" applyProtection="1"/>
    <xf numFmtId="164" fontId="0" fillId="8" borderId="9" xfId="0" applyNumberFormat="1" applyFill="1" applyBorder="1" applyProtection="1"/>
    <xf numFmtId="0" fontId="17" fillId="8" borderId="65" xfId="0" applyFont="1" applyFill="1" applyBorder="1" applyAlignment="1" applyProtection="1"/>
    <xf numFmtId="0" fontId="16" fillId="8" borderId="8" xfId="0" applyFont="1" applyFill="1" applyBorder="1" applyAlignment="1" applyProtection="1"/>
    <xf numFmtId="2" fontId="0" fillId="8" borderId="65" xfId="0" applyNumberFormat="1" applyFill="1" applyBorder="1" applyProtection="1"/>
    <xf numFmtId="0" fontId="0" fillId="0" borderId="25" xfId="0" applyBorder="1" applyAlignment="1" applyProtection="1">
      <alignment horizontal="center" vertical="center"/>
    </xf>
    <xf numFmtId="49" fontId="25" fillId="2" borderId="0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2" borderId="0" xfId="1" applyFont="1" applyFill="1" applyBorder="1" applyProtection="1">
      <protection locked="0"/>
    </xf>
    <xf numFmtId="0" fontId="21" fillId="2" borderId="0" xfId="1" applyFill="1" applyProtection="1">
      <protection locked="0"/>
    </xf>
    <xf numFmtId="0" fontId="21" fillId="0" borderId="0" xfId="1" applyProtection="1">
      <protection locked="0"/>
    </xf>
    <xf numFmtId="0" fontId="27" fillId="0" borderId="0" xfId="1" applyFont="1" applyProtection="1">
      <protection locked="0"/>
    </xf>
    <xf numFmtId="0" fontId="21" fillId="0" borderId="0" xfId="1" applyFont="1" applyProtection="1">
      <protection locked="0"/>
    </xf>
    <xf numFmtId="0" fontId="28" fillId="0" borderId="0" xfId="1" applyFont="1" applyProtection="1">
      <protection locked="0"/>
    </xf>
    <xf numFmtId="0" fontId="21" fillId="0" borderId="13" xfId="1" applyBorder="1" applyProtection="1">
      <protection locked="0"/>
    </xf>
    <xf numFmtId="49" fontId="20" fillId="0" borderId="14" xfId="1" applyNumberFormat="1" applyFont="1" applyBorder="1" applyAlignment="1" applyProtection="1">
      <alignment shrinkToFit="1"/>
      <protection locked="0"/>
    </xf>
    <xf numFmtId="49" fontId="20" fillId="0" borderId="14" xfId="1" applyNumberFormat="1" applyFont="1" applyBorder="1" applyAlignment="1" applyProtection="1">
      <alignment horizontal="center" vertical="center" wrapText="1" shrinkToFit="1"/>
      <protection locked="0"/>
    </xf>
    <xf numFmtId="49" fontId="20" fillId="0" borderId="0" xfId="1" applyNumberFormat="1" applyFont="1" applyBorder="1" applyAlignment="1" applyProtection="1">
      <alignment horizontal="center" vertical="center" wrapText="1" shrinkToFit="1"/>
      <protection locked="0"/>
    </xf>
    <xf numFmtId="49" fontId="20" fillId="0" borderId="15" xfId="1" applyNumberFormat="1" applyFont="1" applyBorder="1" applyAlignment="1" applyProtection="1">
      <alignment horizontal="center" vertical="center" wrapText="1" shrinkToFit="1"/>
      <protection locked="0"/>
    </xf>
    <xf numFmtId="49" fontId="30" fillId="0" borderId="18" xfId="1" applyNumberFormat="1" applyFont="1" applyBorder="1" applyAlignment="1" applyProtection="1">
      <alignment vertical="center" wrapText="1" shrinkToFit="1"/>
      <protection locked="0"/>
    </xf>
    <xf numFmtId="49" fontId="30" fillId="0" borderId="19" xfId="1" applyNumberFormat="1" applyFont="1" applyBorder="1" applyAlignment="1" applyProtection="1">
      <alignment vertical="center" wrapText="1" shrinkToFit="1"/>
      <protection locked="0"/>
    </xf>
    <xf numFmtId="0" fontId="20" fillId="0" borderId="5" xfId="1" applyFont="1" applyBorder="1" applyAlignment="1" applyProtection="1">
      <alignment shrinkToFit="1"/>
      <protection locked="0"/>
    </xf>
    <xf numFmtId="49" fontId="30" fillId="0" borderId="6" xfId="1" applyNumberFormat="1" applyFont="1" applyBorder="1" applyAlignment="1" applyProtection="1">
      <alignment vertical="center" wrapText="1" shrinkToFit="1"/>
      <protection locked="0"/>
    </xf>
    <xf numFmtId="49" fontId="30" fillId="0" borderId="3" xfId="1" applyNumberFormat="1" applyFont="1" applyBorder="1" applyAlignment="1" applyProtection="1">
      <alignment vertical="center" wrapText="1" shrinkToFit="1"/>
      <protection locked="0"/>
    </xf>
    <xf numFmtId="0" fontId="20" fillId="0" borderId="21" xfId="1" applyFont="1" applyBorder="1" applyAlignment="1" applyProtection="1">
      <alignment shrinkToFit="1"/>
      <protection locked="0"/>
    </xf>
    <xf numFmtId="0" fontId="31" fillId="2" borderId="0" xfId="1" applyFont="1" applyFill="1" applyBorder="1" applyAlignment="1" applyProtection="1">
      <alignment shrinkToFit="1"/>
      <protection locked="0"/>
    </xf>
    <xf numFmtId="0" fontId="21" fillId="2" borderId="0" xfId="1" applyFont="1" applyFill="1" applyAlignment="1" applyProtection="1">
      <alignment shrinkToFit="1"/>
      <protection locked="0"/>
    </xf>
    <xf numFmtId="0" fontId="21" fillId="0" borderId="0" xfId="1" applyFont="1" applyAlignment="1" applyProtection="1">
      <alignment shrinkToFit="1"/>
      <protection locked="0"/>
    </xf>
    <xf numFmtId="0" fontId="27" fillId="0" borderId="0" xfId="1" applyFont="1" applyAlignment="1" applyProtection="1">
      <alignment shrinkToFit="1"/>
      <protection locked="0"/>
    </xf>
    <xf numFmtId="0" fontId="28" fillId="0" borderId="0" xfId="1" applyFont="1" applyAlignment="1" applyProtection="1">
      <alignment shrinkToFit="1"/>
      <protection locked="0"/>
    </xf>
    <xf numFmtId="0" fontId="32" fillId="2" borderId="11" xfId="1" applyFont="1" applyFill="1" applyBorder="1" applyAlignment="1" applyProtection="1">
      <alignment horizontal="center" shrinkToFit="1"/>
      <protection locked="0"/>
    </xf>
    <xf numFmtId="0" fontId="31" fillId="2" borderId="11" xfId="1" applyFont="1" applyFill="1" applyBorder="1" applyAlignment="1" applyProtection="1">
      <alignment shrinkToFit="1"/>
      <protection locked="0"/>
    </xf>
    <xf numFmtId="0" fontId="32" fillId="2" borderId="0" xfId="1" applyFont="1" applyFill="1" applyBorder="1" applyAlignment="1" applyProtection="1">
      <alignment horizontal="center" shrinkToFit="1"/>
      <protection locked="0"/>
    </xf>
    <xf numFmtId="0" fontId="20" fillId="3" borderId="34" xfId="1" applyFont="1" applyFill="1" applyBorder="1" applyAlignment="1" applyProtection="1">
      <alignment horizontal="center" vertical="center" shrinkToFit="1"/>
      <protection locked="0"/>
    </xf>
    <xf numFmtId="2" fontId="2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20" fillId="3" borderId="1" xfId="1" applyFont="1" applyFill="1" applyBorder="1" applyAlignment="1" applyProtection="1">
      <alignment horizontal="center" vertical="center" shrinkToFit="1"/>
      <protection locked="0"/>
    </xf>
    <xf numFmtId="165" fontId="20" fillId="3" borderId="35" xfId="2" applyFont="1" applyFill="1" applyBorder="1" applyAlignment="1" applyProtection="1">
      <alignment horizontal="center" vertical="center" shrinkToFit="1"/>
      <protection locked="0"/>
    </xf>
    <xf numFmtId="0" fontId="33" fillId="2" borderId="0" xfId="1" applyFont="1" applyFill="1" applyBorder="1" applyAlignment="1" applyProtection="1">
      <alignment horizontal="center" shrinkToFit="1"/>
      <protection locked="0"/>
    </xf>
    <xf numFmtId="0" fontId="34" fillId="2" borderId="0" xfId="1" applyFont="1" applyFill="1" applyBorder="1" applyAlignment="1" applyProtection="1">
      <alignment shrinkToFit="1"/>
      <protection locked="0"/>
    </xf>
    <xf numFmtId="0" fontId="20" fillId="3" borderId="35" xfId="1" applyFont="1" applyFill="1" applyBorder="1" applyAlignment="1" applyProtection="1">
      <alignment horizontal="center" vertical="center" shrinkToFit="1"/>
      <protection locked="0"/>
    </xf>
    <xf numFmtId="49" fontId="20" fillId="3" borderId="34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Alignment="1" applyProtection="1">
      <alignment shrinkToFit="1"/>
      <protection locked="0"/>
    </xf>
    <xf numFmtId="0" fontId="35" fillId="0" borderId="0" xfId="1" applyFont="1" applyBorder="1" applyAlignment="1" applyProtection="1">
      <alignment shrinkToFit="1"/>
      <protection locked="0"/>
    </xf>
    <xf numFmtId="0" fontId="32" fillId="2" borderId="10" xfId="1" applyFont="1" applyFill="1" applyBorder="1" applyAlignment="1" applyProtection="1">
      <alignment horizontal="center" vertical="center" shrinkToFit="1"/>
      <protection locked="0"/>
    </xf>
    <xf numFmtId="0" fontId="31" fillId="2" borderId="12" xfId="1" applyFont="1" applyFill="1" applyBorder="1" applyAlignment="1" applyProtection="1">
      <alignment horizontal="center" vertical="center" shrinkToFit="1"/>
      <protection locked="0"/>
    </xf>
    <xf numFmtId="0" fontId="21" fillId="0" borderId="10" xfId="1" applyFont="1" applyBorder="1" applyAlignment="1" applyProtection="1">
      <alignment horizontal="center" shrinkToFit="1"/>
      <protection locked="0"/>
    </xf>
    <xf numFmtId="0" fontId="21" fillId="0" borderId="11" xfId="1" applyFont="1" applyBorder="1" applyAlignment="1" applyProtection="1">
      <alignment horizontal="center" shrinkToFit="1"/>
      <protection locked="0"/>
    </xf>
    <xf numFmtId="0" fontId="21" fillId="0" borderId="12" xfId="1" applyFont="1" applyBorder="1" applyAlignment="1" applyProtection="1">
      <alignment shrinkToFit="1"/>
      <protection locked="0"/>
    </xf>
    <xf numFmtId="0" fontId="21" fillId="0" borderId="34" xfId="1" applyFont="1" applyFill="1" applyBorder="1" applyAlignment="1" applyProtection="1">
      <alignment horizontal="center" vertical="center" shrinkToFit="1"/>
      <protection locked="0"/>
    </xf>
    <xf numFmtId="2" fontId="21" fillId="0" borderId="1" xfId="1" applyNumberFormat="1" applyFont="1" applyFill="1" applyBorder="1" applyAlignment="1" applyProtection="1">
      <alignment horizontal="center" vertical="center" shrinkToFit="1"/>
      <protection locked="0"/>
    </xf>
    <xf numFmtId="2" fontId="21" fillId="0" borderId="1" xfId="2" applyNumberFormat="1" applyFont="1" applyBorder="1" applyAlignment="1" applyProtection="1">
      <alignment vertical="center" shrinkToFit="1"/>
      <protection locked="0"/>
    </xf>
    <xf numFmtId="0" fontId="20" fillId="0" borderId="34" xfId="1" applyFont="1" applyFill="1" applyBorder="1" applyAlignment="1" applyProtection="1">
      <alignment horizontal="center" vertical="center" shrinkToFit="1"/>
      <protection locked="0"/>
    </xf>
    <xf numFmtId="0" fontId="20" fillId="0" borderId="1" xfId="1" applyFont="1" applyFill="1" applyBorder="1" applyAlignment="1" applyProtection="1">
      <alignment horizontal="center" vertical="center" shrinkToFit="1"/>
      <protection locked="0"/>
    </xf>
    <xf numFmtId="0" fontId="20" fillId="0" borderId="35" xfId="1" applyFont="1" applyFill="1" applyBorder="1" applyAlignment="1" applyProtection="1">
      <alignment horizontal="center" vertical="center" shrinkToFit="1"/>
      <protection locked="0"/>
    </xf>
    <xf numFmtId="49" fontId="20" fillId="0" borderId="34" xfId="1" applyNumberFormat="1" applyFont="1" applyFill="1" applyBorder="1" applyAlignment="1" applyProtection="1">
      <alignment horizontal="center" vertical="center" shrinkToFit="1"/>
      <protection locked="0"/>
    </xf>
    <xf numFmtId="2" fontId="2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2" fillId="2" borderId="36" xfId="1" applyFont="1" applyFill="1" applyBorder="1" applyAlignment="1" applyProtection="1">
      <alignment horizontal="center" vertical="center" shrinkToFit="1"/>
      <protection locked="0"/>
    </xf>
    <xf numFmtId="0" fontId="31" fillId="2" borderId="37" xfId="1" applyFont="1" applyFill="1" applyBorder="1" applyAlignment="1" applyProtection="1">
      <alignment horizontal="center" vertical="center" shrinkToFit="1"/>
      <protection locked="0"/>
    </xf>
    <xf numFmtId="0" fontId="21" fillId="0" borderId="36" xfId="1" applyFont="1" applyBorder="1" applyAlignment="1" applyProtection="1">
      <alignment horizontal="center" shrinkToFit="1"/>
      <protection locked="0"/>
    </xf>
    <xf numFmtId="0" fontId="21" fillId="0" borderId="0" xfId="1" applyFont="1" applyBorder="1" applyAlignment="1" applyProtection="1">
      <alignment horizontal="center" shrinkToFit="1"/>
      <protection locked="0"/>
    </xf>
    <xf numFmtId="0" fontId="21" fillId="0" borderId="37" xfId="1" applyFont="1" applyBorder="1" applyAlignment="1" applyProtection="1">
      <alignment shrinkToFit="1"/>
      <protection locked="0"/>
    </xf>
    <xf numFmtId="2" fontId="21" fillId="0" borderId="1" xfId="1" applyNumberFormat="1" applyFont="1" applyBorder="1" applyAlignment="1" applyProtection="1">
      <alignment vertical="center" shrinkToFit="1"/>
      <protection locked="0"/>
    </xf>
    <xf numFmtId="0" fontId="21" fillId="0" borderId="36" xfId="1" applyFont="1" applyBorder="1" applyAlignment="1" applyProtection="1">
      <alignment shrinkToFit="1"/>
      <protection locked="0"/>
    </xf>
    <xf numFmtId="165" fontId="20" fillId="0" borderId="0" xfId="2" applyFont="1" applyBorder="1" applyAlignment="1" applyProtection="1">
      <alignment horizontal="center" shrinkToFit="1"/>
      <protection locked="0"/>
    </xf>
    <xf numFmtId="10" fontId="21" fillId="0" borderId="34" xfId="3" applyNumberFormat="1" applyFont="1" applyBorder="1" applyAlignment="1" applyProtection="1">
      <alignment horizontal="center" vertical="center" shrinkToFit="1"/>
      <protection locked="0"/>
    </xf>
    <xf numFmtId="2" fontId="21" fillId="0" borderId="1" xfId="2" applyNumberFormat="1" applyFont="1" applyBorder="1" applyAlignment="1" applyProtection="1">
      <alignment horizontal="center" vertical="center" shrinkToFit="1"/>
      <protection locked="0"/>
    </xf>
    <xf numFmtId="16" fontId="27" fillId="0" borderId="0" xfId="1" applyNumberFormat="1" applyFont="1" applyAlignment="1" applyProtection="1">
      <alignment shrinkToFit="1"/>
      <protection locked="0"/>
    </xf>
    <xf numFmtId="0" fontId="21" fillId="0" borderId="25" xfId="1" applyFont="1" applyBorder="1" applyAlignment="1" applyProtection="1">
      <alignment shrinkToFit="1"/>
      <protection locked="0"/>
    </xf>
    <xf numFmtId="166" fontId="20" fillId="0" borderId="26" xfId="1" applyNumberFormat="1" applyFont="1" applyBorder="1" applyAlignment="1" applyProtection="1">
      <alignment shrinkToFit="1"/>
      <protection locked="0"/>
    </xf>
    <xf numFmtId="0" fontId="21" fillId="0" borderId="27" xfId="1" applyFont="1" applyBorder="1" applyAlignment="1" applyProtection="1">
      <alignment shrinkToFit="1"/>
      <protection locked="0"/>
    </xf>
    <xf numFmtId="166" fontId="20" fillId="0" borderId="0" xfId="1" applyNumberFormat="1" applyFont="1" applyBorder="1" applyAlignment="1" applyProtection="1">
      <alignment shrinkToFit="1"/>
      <protection locked="0"/>
    </xf>
    <xf numFmtId="165" fontId="20" fillId="0" borderId="0" xfId="2" applyFont="1" applyBorder="1" applyAlignment="1" applyProtection="1">
      <alignment shrinkToFit="1"/>
      <protection locked="0"/>
    </xf>
    <xf numFmtId="0" fontId="31" fillId="2" borderId="37" xfId="1" applyFont="1" applyFill="1" applyBorder="1" applyAlignment="1" applyProtection="1">
      <alignment shrinkToFit="1"/>
      <protection locked="0"/>
    </xf>
    <xf numFmtId="165" fontId="20" fillId="5" borderId="42" xfId="2" applyFont="1" applyFill="1" applyBorder="1" applyAlignment="1" applyProtection="1">
      <alignment vertical="center" shrinkToFit="1"/>
      <protection locked="0"/>
    </xf>
    <xf numFmtId="0" fontId="21" fillId="0" borderId="0" xfId="1" applyFont="1" applyBorder="1" applyAlignment="1" applyProtection="1">
      <alignment vertical="center" shrinkToFit="1"/>
      <protection locked="0"/>
    </xf>
    <xf numFmtId="0" fontId="20" fillId="0" borderId="0" xfId="1" applyFont="1" applyBorder="1" applyAlignment="1" applyProtection="1">
      <alignment vertical="center" shrinkToFit="1"/>
      <protection locked="0"/>
    </xf>
    <xf numFmtId="0" fontId="21" fillId="0" borderId="37" xfId="1" applyFont="1" applyBorder="1" applyAlignment="1" applyProtection="1">
      <alignment vertical="center" shrinkToFit="1"/>
      <protection locked="0"/>
    </xf>
    <xf numFmtId="0" fontId="21" fillId="0" borderId="26" xfId="1" applyFont="1" applyBorder="1" applyAlignment="1" applyProtection="1">
      <alignment shrinkToFit="1"/>
      <protection locked="0"/>
    </xf>
    <xf numFmtId="0" fontId="21" fillId="0" borderId="0" xfId="1" applyFont="1" applyBorder="1" applyAlignment="1" applyProtection="1">
      <alignment shrinkToFit="1"/>
      <protection locked="0"/>
    </xf>
    <xf numFmtId="0" fontId="26" fillId="2" borderId="0" xfId="1" applyFont="1" applyFill="1" applyBorder="1" applyAlignment="1" applyProtection="1">
      <alignment shrinkToFit="1"/>
      <protection locked="0"/>
    </xf>
    <xf numFmtId="0" fontId="21" fillId="0" borderId="34" xfId="1" applyFont="1" applyBorder="1" applyAlignment="1" applyProtection="1">
      <alignment shrinkToFit="1"/>
      <protection locked="0"/>
    </xf>
    <xf numFmtId="0" fontId="21" fillId="0" borderId="1" xfId="1" applyFont="1" applyBorder="1" applyAlignment="1" applyProtection="1">
      <alignment horizontal="center" shrinkToFit="1"/>
      <protection locked="0"/>
    </xf>
    <xf numFmtId="0" fontId="21" fillId="0" borderId="1" xfId="1" applyFont="1" applyBorder="1" applyAlignment="1" applyProtection="1">
      <alignment shrinkToFit="1"/>
      <protection locked="0"/>
    </xf>
    <xf numFmtId="49" fontId="21" fillId="0" borderId="34" xfId="1" applyNumberFormat="1" applyFont="1" applyBorder="1" applyAlignment="1" applyProtection="1">
      <alignment horizontal="center" vertical="center"/>
      <protection locked="0"/>
    </xf>
    <xf numFmtId="165" fontId="21" fillId="0" borderId="0" xfId="2" applyFont="1" applyBorder="1" applyAlignment="1" applyProtection="1">
      <alignment shrinkToFit="1"/>
      <protection locked="0"/>
    </xf>
    <xf numFmtId="0" fontId="20" fillId="0" borderId="36" xfId="1" applyFont="1" applyBorder="1" applyAlignment="1" applyProtection="1">
      <alignment shrinkToFit="1"/>
      <protection locked="0"/>
    </xf>
    <xf numFmtId="2" fontId="21" fillId="0" borderId="34" xfId="1" applyNumberFormat="1" applyFont="1" applyBorder="1" applyAlignment="1" applyProtection="1">
      <alignment horizontal="center" vertical="center" shrinkToFit="1"/>
      <protection locked="0"/>
    </xf>
    <xf numFmtId="2" fontId="20" fillId="0" borderId="1" xfId="1" applyNumberFormat="1" applyFont="1" applyBorder="1" applyAlignment="1" applyProtection="1">
      <alignment horizontal="center" vertical="center" shrinkToFit="1"/>
      <protection locked="0"/>
    </xf>
    <xf numFmtId="10" fontId="31" fillId="2" borderId="37" xfId="3" applyNumberFormat="1" applyFont="1" applyFill="1" applyBorder="1" applyAlignment="1" applyProtection="1">
      <alignment horizontal="center" shrinkToFit="1"/>
      <protection locked="0"/>
    </xf>
    <xf numFmtId="165" fontId="20" fillId="0" borderId="0" xfId="1" applyNumberFormat="1" applyFont="1" applyBorder="1" applyAlignment="1" applyProtection="1">
      <alignment shrinkToFit="1"/>
      <protection locked="0"/>
    </xf>
    <xf numFmtId="165" fontId="31" fillId="2" borderId="0" xfId="1" applyNumberFormat="1" applyFont="1" applyFill="1" applyBorder="1" applyAlignment="1" applyProtection="1">
      <alignment shrinkToFit="1"/>
      <protection locked="0"/>
    </xf>
    <xf numFmtId="2" fontId="20" fillId="3" borderId="34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37" xfId="1" applyFont="1" applyBorder="1" applyAlignment="1" applyProtection="1">
      <alignment vertical="center" shrinkToFit="1"/>
      <protection locked="0"/>
    </xf>
    <xf numFmtId="165" fontId="20" fillId="4" borderId="44" xfId="2" applyFont="1" applyFill="1" applyBorder="1" applyAlignment="1" applyProtection="1">
      <alignment vertical="center"/>
      <protection locked="0"/>
    </xf>
    <xf numFmtId="165" fontId="31" fillId="2" borderId="37" xfId="1" applyNumberFormat="1" applyFont="1" applyFill="1" applyBorder="1" applyAlignment="1" applyProtection="1">
      <alignment shrinkToFit="1"/>
      <protection locked="0"/>
    </xf>
    <xf numFmtId="165" fontId="20" fillId="5" borderId="42" xfId="1" applyNumberFormat="1" applyFont="1" applyFill="1" applyBorder="1" applyAlignment="1" applyProtection="1">
      <alignment vertical="center"/>
      <protection locked="0"/>
    </xf>
    <xf numFmtId="0" fontId="21" fillId="0" borderId="26" xfId="1" applyFont="1" applyBorder="1" applyAlignment="1" applyProtection="1">
      <alignment vertical="center" shrinkToFit="1"/>
      <protection locked="0"/>
    </xf>
    <xf numFmtId="0" fontId="20" fillId="0" borderId="26" xfId="1" applyFont="1" applyBorder="1" applyAlignment="1" applyProtection="1">
      <alignment vertical="center" shrinkToFit="1"/>
      <protection locked="0"/>
    </xf>
    <xf numFmtId="165" fontId="31" fillId="2" borderId="26" xfId="1" applyNumberFormat="1" applyFont="1" applyFill="1" applyBorder="1" applyAlignment="1" applyProtection="1">
      <alignment shrinkToFit="1"/>
      <protection locked="0"/>
    </xf>
    <xf numFmtId="0" fontId="20" fillId="0" borderId="27" xfId="1" applyFont="1" applyBorder="1" applyAlignment="1" applyProtection="1">
      <alignment vertical="center" shrinkToFit="1"/>
      <protection locked="0"/>
    </xf>
    <xf numFmtId="0" fontId="20" fillId="5" borderId="39" xfId="1" applyFont="1" applyFill="1" applyBorder="1" applyAlignment="1" applyProtection="1">
      <alignment horizontal="center" vertical="center" shrinkToFit="1"/>
      <protection locked="0"/>
    </xf>
    <xf numFmtId="0" fontId="20" fillId="5" borderId="40" xfId="1" applyFont="1" applyFill="1" applyBorder="1" applyAlignment="1" applyProtection="1">
      <alignment horizontal="center" vertical="center" shrinkToFit="1"/>
      <protection locked="0"/>
    </xf>
    <xf numFmtId="0" fontId="20" fillId="5" borderId="41" xfId="1" applyFont="1" applyFill="1" applyBorder="1" applyAlignment="1" applyProtection="1">
      <alignment horizontal="center" vertical="center" shrinkToFit="1"/>
      <protection locked="0"/>
    </xf>
    <xf numFmtId="165" fontId="20" fillId="5" borderId="42" xfId="2" applyFont="1" applyFill="1" applyBorder="1" applyAlignment="1" applyProtection="1">
      <alignment horizontal="center" vertical="center" shrinkToFit="1"/>
      <protection locked="0"/>
    </xf>
    <xf numFmtId="49" fontId="21" fillId="0" borderId="36" xfId="1" applyNumberFormat="1" applyFont="1" applyBorder="1" applyAlignment="1" applyProtection="1">
      <alignment vertical="center" shrinkToFit="1"/>
      <protection locked="0"/>
    </xf>
    <xf numFmtId="2" fontId="21" fillId="0" borderId="0" xfId="1" applyNumberFormat="1" applyFont="1" applyBorder="1" applyAlignment="1" applyProtection="1">
      <alignment horizontal="center" vertical="center" shrinkToFit="1"/>
      <protection locked="0"/>
    </xf>
    <xf numFmtId="0" fontId="20" fillId="0" borderId="0" xfId="1" applyFont="1" applyBorder="1" applyAlignment="1" applyProtection="1">
      <alignment shrinkToFit="1"/>
      <protection locked="0"/>
    </xf>
    <xf numFmtId="165" fontId="21" fillId="0" borderId="1" xfId="2" applyFont="1" applyBorder="1" applyAlignment="1" applyProtection="1">
      <alignment horizontal="center" vertical="center" shrinkToFit="1"/>
      <protection locked="0"/>
    </xf>
    <xf numFmtId="0" fontId="21" fillId="0" borderId="1" xfId="1" applyFont="1" applyBorder="1" applyAlignment="1" applyProtection="1">
      <alignment vertical="center" wrapText="1" shrinkToFit="1"/>
      <protection locked="0"/>
    </xf>
    <xf numFmtId="0" fontId="21" fillId="0" borderId="37" xfId="1" applyFont="1" applyFill="1" applyBorder="1" applyAlignment="1" applyProtection="1">
      <alignment shrinkToFit="1"/>
      <protection locked="0"/>
    </xf>
    <xf numFmtId="0" fontId="28" fillId="0" borderId="0" xfId="1" applyFont="1" applyFill="1" applyBorder="1" applyAlignment="1" applyProtection="1">
      <alignment shrinkToFit="1"/>
      <protection locked="0"/>
    </xf>
    <xf numFmtId="0" fontId="21" fillId="0" borderId="0" xfId="1" applyFont="1" applyFill="1" applyBorder="1" applyAlignment="1" applyProtection="1">
      <alignment shrinkToFit="1"/>
      <protection locked="0"/>
    </xf>
    <xf numFmtId="0" fontId="21" fillId="0" borderId="0" xfId="1" applyFont="1" applyBorder="1" applyAlignment="1" applyProtection="1">
      <alignment vertical="center" wrapText="1" shrinkToFit="1"/>
      <protection locked="0"/>
    </xf>
    <xf numFmtId="0" fontId="32" fillId="2" borderId="36" xfId="1" applyFont="1" applyFill="1" applyBorder="1" applyAlignment="1" applyProtection="1">
      <alignment shrinkToFit="1"/>
      <protection locked="0"/>
    </xf>
    <xf numFmtId="0" fontId="26" fillId="2" borderId="36" xfId="1" applyFont="1" applyFill="1" applyBorder="1" applyAlignment="1" applyProtection="1">
      <alignment shrinkToFit="1"/>
      <protection locked="0"/>
    </xf>
    <xf numFmtId="0" fontId="26" fillId="2" borderId="37" xfId="1" applyFont="1" applyFill="1" applyBorder="1" applyAlignment="1" applyProtection="1">
      <alignment shrinkToFit="1"/>
      <protection locked="0"/>
    </xf>
    <xf numFmtId="0" fontId="32" fillId="2" borderId="36" xfId="1" applyFont="1" applyFill="1" applyBorder="1" applyAlignment="1" applyProtection="1">
      <alignment horizontal="center" shrinkToFit="1"/>
      <protection locked="0"/>
    </xf>
    <xf numFmtId="0" fontId="35" fillId="0" borderId="27" xfId="1" applyFont="1" applyFill="1" applyBorder="1" applyAlignment="1" applyProtection="1">
      <alignment shrinkToFit="1"/>
      <protection locked="0"/>
    </xf>
    <xf numFmtId="0" fontId="21" fillId="0" borderId="36" xfId="1" applyFont="1" applyBorder="1" applyAlignment="1" applyProtection="1">
      <alignment vertical="center" shrinkToFit="1"/>
      <protection locked="0"/>
    </xf>
    <xf numFmtId="0" fontId="21" fillId="0" borderId="36" xfId="1" applyFont="1" applyFill="1" applyBorder="1" applyAlignment="1" applyProtection="1">
      <alignment vertical="center" shrinkToFit="1"/>
      <protection locked="0"/>
    </xf>
    <xf numFmtId="0" fontId="21" fillId="0" borderId="0" xfId="1" applyFont="1" applyFill="1" applyBorder="1" applyAlignment="1" applyProtection="1">
      <alignment vertical="center" shrinkToFit="1"/>
      <protection locked="0"/>
    </xf>
    <xf numFmtId="165" fontId="30" fillId="0" borderId="0" xfId="2" applyFont="1" applyFill="1" applyBorder="1" applyAlignment="1" applyProtection="1">
      <alignment horizontal="center" shrinkToFit="1"/>
      <protection locked="0"/>
    </xf>
    <xf numFmtId="165" fontId="20" fillId="0" borderId="0" xfId="2" applyFont="1" applyFill="1" applyBorder="1" applyAlignment="1" applyProtection="1">
      <alignment horizontal="center" vertical="center" shrinkToFit="1"/>
      <protection locked="0"/>
    </xf>
    <xf numFmtId="49" fontId="21" fillId="0" borderId="36" xfId="1" applyNumberFormat="1" applyFont="1" applyFill="1" applyBorder="1" applyAlignment="1" applyProtection="1">
      <alignment vertical="center" shrinkToFit="1"/>
      <protection locked="0"/>
    </xf>
    <xf numFmtId="2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 applyProtection="1">
      <alignment vertical="center" shrinkToFit="1"/>
      <protection locked="0"/>
    </xf>
    <xf numFmtId="0" fontId="21" fillId="0" borderId="34" xfId="1" applyFont="1" applyFill="1" applyBorder="1" applyAlignment="1" applyProtection="1">
      <alignment horizontal="center" vertical="center"/>
      <protection locked="0"/>
    </xf>
    <xf numFmtId="0" fontId="26" fillId="2" borderId="27" xfId="1" applyFont="1" applyFill="1" applyBorder="1" applyAlignment="1" applyProtection="1">
      <alignment shrinkToFit="1"/>
      <protection locked="0"/>
    </xf>
    <xf numFmtId="165" fontId="32" fillId="2" borderId="0" xfId="1" applyNumberFormat="1" applyFont="1" applyFill="1" applyBorder="1" applyAlignment="1" applyProtection="1">
      <alignment shrinkToFit="1"/>
      <protection locked="0"/>
    </xf>
    <xf numFmtId="0" fontId="35" fillId="0" borderId="0" xfId="1" applyFont="1" applyAlignment="1" applyProtection="1">
      <alignment shrinkToFit="1"/>
      <protection locked="0"/>
    </xf>
    <xf numFmtId="49" fontId="26" fillId="2" borderId="0" xfId="1" applyNumberFormat="1" applyFont="1" applyFill="1" applyBorder="1" applyAlignment="1" applyProtection="1">
      <alignment vertical="center" wrapText="1" shrinkToFit="1"/>
      <protection locked="0"/>
    </xf>
    <xf numFmtId="49" fontId="31" fillId="2" borderId="0" xfId="1" applyNumberFormat="1" applyFont="1" applyFill="1" applyBorder="1" applyAlignment="1" applyProtection="1">
      <alignment shrinkToFit="1"/>
      <protection locked="0"/>
    </xf>
    <xf numFmtId="167" fontId="37" fillId="2" borderId="0" xfId="1" applyNumberFormat="1" applyFont="1" applyFill="1" applyBorder="1" applyAlignment="1" applyProtection="1">
      <protection locked="0"/>
    </xf>
    <xf numFmtId="49" fontId="31" fillId="2" borderId="0" xfId="1" applyNumberFormat="1" applyFont="1" applyFill="1" applyBorder="1" applyAlignment="1" applyProtection="1">
      <alignment horizontal="center" shrinkToFit="1"/>
      <protection locked="0"/>
    </xf>
    <xf numFmtId="167" fontId="38" fillId="4" borderId="54" xfId="1" applyNumberFormat="1" applyFont="1" applyFill="1" applyBorder="1" applyAlignment="1" applyProtection="1">
      <alignment horizontal="center"/>
      <protection locked="0"/>
    </xf>
    <xf numFmtId="167" fontId="38" fillId="4" borderId="55" xfId="1" applyNumberFormat="1" applyFont="1" applyFill="1" applyBorder="1" applyAlignment="1" applyProtection="1">
      <alignment horizontal="center"/>
      <protection locked="0"/>
    </xf>
    <xf numFmtId="167" fontId="38" fillId="4" borderId="56" xfId="1" applyNumberFormat="1" applyFont="1" applyFill="1" applyBorder="1" applyAlignment="1" applyProtection="1">
      <alignment horizontal="center"/>
      <protection locked="0"/>
    </xf>
    <xf numFmtId="167" fontId="38" fillId="4" borderId="57" xfId="1" applyNumberFormat="1" applyFont="1" applyFill="1" applyBorder="1" applyAlignment="1" applyProtection="1">
      <alignment horizontal="center"/>
      <protection locked="0"/>
    </xf>
    <xf numFmtId="49" fontId="21" fillId="0" borderId="25" xfId="1" applyNumberFormat="1" applyFont="1" applyBorder="1" applyAlignment="1" applyProtection="1">
      <alignment horizontal="center" vertical="center" shrinkToFit="1"/>
      <protection locked="0"/>
    </xf>
    <xf numFmtId="49" fontId="21" fillId="0" borderId="26" xfId="1" applyNumberFormat="1" applyFont="1" applyBorder="1" applyAlignment="1" applyProtection="1">
      <alignment horizontal="center" vertical="center" shrinkToFit="1"/>
      <protection locked="0"/>
    </xf>
    <xf numFmtId="167" fontId="39" fillId="4" borderId="58" xfId="1" applyNumberFormat="1" applyFont="1" applyFill="1" applyBorder="1" applyAlignment="1" applyProtection="1">
      <alignment horizontal="center"/>
      <protection locked="0"/>
    </xf>
    <xf numFmtId="167" fontId="39" fillId="4" borderId="57" xfId="1" applyNumberFormat="1" applyFont="1" applyFill="1" applyBorder="1" applyAlignment="1" applyProtection="1">
      <alignment horizontal="center"/>
      <protection locked="0"/>
    </xf>
    <xf numFmtId="0" fontId="37" fillId="2" borderId="0" xfId="1" applyFont="1" applyFill="1" applyBorder="1" applyAlignment="1" applyProtection="1">
      <alignment shrinkToFit="1"/>
      <protection locked="0"/>
    </xf>
    <xf numFmtId="0" fontId="25" fillId="2" borderId="0" xfId="1" applyFont="1" applyFill="1" applyAlignment="1" applyProtection="1">
      <alignment shrinkToFit="1"/>
      <protection locked="0"/>
    </xf>
    <xf numFmtId="167" fontId="39" fillId="4" borderId="59" xfId="1" applyNumberFormat="1" applyFont="1" applyFill="1" applyBorder="1" applyAlignment="1" applyProtection="1">
      <alignment horizontal="center"/>
      <protection locked="0"/>
    </xf>
    <xf numFmtId="167" fontId="39" fillId="4" borderId="60" xfId="1" applyNumberFormat="1" applyFont="1" applyFill="1" applyBorder="1" applyAlignment="1" applyProtection="1">
      <alignment horizontal="center"/>
      <protection locked="0"/>
    </xf>
    <xf numFmtId="167" fontId="39" fillId="4" borderId="61" xfId="1" applyNumberFormat="1" applyFont="1" applyFill="1" applyBorder="1" applyAlignment="1" applyProtection="1">
      <alignment horizontal="center"/>
      <protection locked="0"/>
    </xf>
    <xf numFmtId="0" fontId="21" fillId="0" borderId="0" xfId="1" applyBorder="1" applyAlignment="1" applyProtection="1">
      <alignment shrinkToFit="1"/>
      <protection locked="0"/>
    </xf>
    <xf numFmtId="166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Border="1" applyAlignment="1" applyProtection="1">
      <alignment shrinkToFit="1"/>
      <protection locked="0"/>
    </xf>
    <xf numFmtId="0" fontId="20" fillId="5" borderId="45" xfId="1" applyFont="1" applyFill="1" applyBorder="1" applyAlignment="1" applyProtection="1">
      <alignment horizontal="center" vertical="center" shrinkToFit="1"/>
      <protection locked="0"/>
    </xf>
    <xf numFmtId="0" fontId="20" fillId="5" borderId="46" xfId="1" applyFont="1" applyFill="1" applyBorder="1" applyAlignment="1" applyProtection="1">
      <alignment horizontal="center" vertical="center" shrinkToFit="1"/>
      <protection locked="0"/>
    </xf>
    <xf numFmtId="0" fontId="32" fillId="0" borderId="0" xfId="1" applyFont="1" applyBorder="1" applyAlignment="1" applyProtection="1">
      <alignment shrinkToFit="1"/>
      <protection locked="0"/>
    </xf>
    <xf numFmtId="0" fontId="31" fillId="0" borderId="0" xfId="1" applyFont="1" applyBorder="1" applyAlignment="1" applyProtection="1">
      <alignment shrinkToFit="1"/>
      <protection locked="0"/>
    </xf>
    <xf numFmtId="0" fontId="32" fillId="2" borderId="0" xfId="1" applyFont="1" applyFill="1" applyBorder="1" applyAlignment="1" applyProtection="1">
      <alignment shrinkToFit="1"/>
      <protection locked="0"/>
    </xf>
    <xf numFmtId="49" fontId="21" fillId="0" borderId="0" xfId="1" applyNumberFormat="1" applyFont="1" applyBorder="1" applyAlignment="1" applyProtection="1">
      <alignment horizontal="center" vertical="center" shrinkToFit="1"/>
      <protection locked="0"/>
    </xf>
    <xf numFmtId="0" fontId="30" fillId="0" borderId="0" xfId="1" applyFont="1" applyBorder="1" applyAlignment="1" applyProtection="1">
      <alignment horizontal="center" shrinkToFit="1"/>
      <protection locked="0"/>
    </xf>
    <xf numFmtId="0" fontId="30" fillId="0" borderId="37" xfId="1" applyFont="1" applyBorder="1" applyAlignment="1" applyProtection="1">
      <alignment shrinkToFit="1"/>
      <protection locked="0"/>
    </xf>
    <xf numFmtId="49" fontId="20" fillId="0" borderId="10" xfId="1" applyNumberFormat="1" applyFont="1" applyBorder="1" applyAlignment="1" applyProtection="1">
      <alignment shrinkToFit="1"/>
      <protection locked="0"/>
    </xf>
    <xf numFmtId="0" fontId="21" fillId="0" borderId="11" xfId="1" applyFont="1" applyBorder="1" applyAlignment="1" applyProtection="1">
      <alignment shrinkToFit="1"/>
      <protection locked="0"/>
    </xf>
    <xf numFmtId="0" fontId="20" fillId="0" borderId="11" xfId="1" applyFont="1" applyBorder="1" applyAlignment="1" applyProtection="1">
      <alignment shrinkToFit="1"/>
      <protection locked="0"/>
    </xf>
    <xf numFmtId="0" fontId="25" fillId="0" borderId="11" xfId="1" applyFont="1" applyBorder="1" applyAlignment="1" applyProtection="1">
      <alignment shrinkToFit="1"/>
      <protection locked="0"/>
    </xf>
    <xf numFmtId="0" fontId="26" fillId="0" borderId="11" xfId="1" applyFont="1" applyBorder="1" applyAlignment="1" applyProtection="1">
      <alignment shrinkToFit="1"/>
      <protection locked="0"/>
    </xf>
    <xf numFmtId="0" fontId="20" fillId="0" borderId="12" xfId="1" applyFont="1" applyBorder="1" applyAlignment="1" applyProtection="1">
      <alignment shrinkToFit="1"/>
      <protection locked="0"/>
    </xf>
    <xf numFmtId="49" fontId="21" fillId="0" borderId="36" xfId="1" applyNumberFormat="1" applyFont="1" applyBorder="1" applyAlignment="1" applyProtection="1">
      <alignment shrinkToFit="1"/>
      <protection locked="0"/>
    </xf>
    <xf numFmtId="2" fontId="21" fillId="0" borderId="0" xfId="1" applyNumberFormat="1" applyFont="1" applyBorder="1" applyAlignment="1" applyProtection="1">
      <alignment horizontal="center" shrinkToFit="1"/>
      <protection locked="0"/>
    </xf>
    <xf numFmtId="0" fontId="25" fillId="0" borderId="0" xfId="1" applyFont="1" applyBorder="1" applyAlignment="1" applyProtection="1">
      <alignment shrinkToFit="1"/>
      <protection locked="0"/>
    </xf>
    <xf numFmtId="0" fontId="26" fillId="0" borderId="0" xfId="1" applyFont="1" applyBorder="1" applyAlignment="1" applyProtection="1">
      <alignment shrinkToFit="1"/>
      <protection locked="0"/>
    </xf>
    <xf numFmtId="0" fontId="20" fillId="0" borderId="37" xfId="1" applyFont="1" applyBorder="1" applyAlignment="1" applyProtection="1">
      <alignment shrinkToFit="1"/>
      <protection locked="0"/>
    </xf>
    <xf numFmtId="49" fontId="35" fillId="0" borderId="36" xfId="1" applyNumberFormat="1" applyFont="1" applyBorder="1" applyAlignment="1" applyProtection="1">
      <alignment shrinkToFit="1"/>
      <protection locked="0"/>
    </xf>
    <xf numFmtId="2" fontId="35" fillId="0" borderId="0" xfId="1" applyNumberFormat="1" applyFont="1" applyBorder="1" applyAlignment="1" applyProtection="1">
      <alignment horizontal="center" shrinkToFit="1"/>
      <protection locked="0"/>
    </xf>
    <xf numFmtId="0" fontId="30" fillId="0" borderId="0" xfId="1" applyFont="1" applyBorder="1" applyAlignment="1" applyProtection="1">
      <alignment shrinkToFit="1"/>
      <protection locked="0"/>
    </xf>
    <xf numFmtId="49" fontId="35" fillId="0" borderId="25" xfId="1" applyNumberFormat="1" applyFont="1" applyBorder="1" applyAlignment="1" applyProtection="1">
      <alignment shrinkToFit="1"/>
      <protection locked="0"/>
    </xf>
    <xf numFmtId="2" fontId="35" fillId="0" borderId="26" xfId="1" applyNumberFormat="1" applyFont="1" applyBorder="1" applyAlignment="1" applyProtection="1">
      <alignment horizontal="center" shrinkToFit="1"/>
      <protection locked="0"/>
    </xf>
    <xf numFmtId="0" fontId="35" fillId="0" borderId="26" xfId="1" applyFont="1" applyBorder="1" applyAlignment="1" applyProtection="1">
      <alignment shrinkToFit="1"/>
      <protection locked="0"/>
    </xf>
    <xf numFmtId="0" fontId="30" fillId="0" borderId="26" xfId="1" applyFont="1" applyBorder="1" applyAlignment="1" applyProtection="1">
      <alignment shrinkToFit="1"/>
      <protection locked="0"/>
    </xf>
    <xf numFmtId="0" fontId="30" fillId="0" borderId="27" xfId="1" applyFont="1" applyBorder="1" applyAlignment="1" applyProtection="1">
      <alignment shrinkToFit="1"/>
      <protection locked="0"/>
    </xf>
    <xf numFmtId="49" fontId="35" fillId="0" borderId="0" xfId="1" applyNumberFormat="1" applyFont="1" applyAlignment="1" applyProtection="1">
      <alignment shrinkToFit="1"/>
      <protection locked="0"/>
    </xf>
    <xf numFmtId="2" fontId="35" fillId="0" borderId="0" xfId="1" applyNumberFormat="1" applyFont="1" applyAlignment="1" applyProtection="1">
      <alignment horizontal="center" shrinkToFit="1"/>
      <protection locked="0"/>
    </xf>
    <xf numFmtId="0" fontId="30" fillId="0" borderId="0" xfId="1" applyFont="1" applyAlignment="1" applyProtection="1">
      <alignment shrinkToFit="1"/>
      <protection locked="0"/>
    </xf>
    <xf numFmtId="166" fontId="35" fillId="0" borderId="0" xfId="1" applyNumberFormat="1" applyFont="1" applyAlignment="1" applyProtection="1">
      <alignment shrinkToFit="1"/>
      <protection locked="0"/>
    </xf>
    <xf numFmtId="166" fontId="20" fillId="0" borderId="8" xfId="1" applyNumberFormat="1" applyFont="1" applyBorder="1" applyAlignment="1" applyProtection="1">
      <alignment shrinkToFit="1"/>
      <protection locked="0"/>
    </xf>
    <xf numFmtId="165" fontId="20" fillId="0" borderId="37" xfId="2" applyFont="1" applyBorder="1" applyAlignment="1" applyProtection="1">
      <alignment horizontal="center" shrinkToFit="1"/>
      <protection locked="0"/>
    </xf>
    <xf numFmtId="165" fontId="20" fillId="0" borderId="37" xfId="2" applyFont="1" applyBorder="1" applyAlignment="1" applyProtection="1">
      <alignment shrinkToFit="1"/>
      <protection locked="0"/>
    </xf>
    <xf numFmtId="165" fontId="20" fillId="0" borderId="27" xfId="2" applyFont="1" applyBorder="1" applyAlignment="1" applyProtection="1">
      <alignment shrinkToFit="1"/>
      <protection locked="0"/>
    </xf>
    <xf numFmtId="165" fontId="20" fillId="0" borderId="0" xfId="2" applyFont="1" applyAlignment="1" applyProtection="1">
      <alignment shrinkToFit="1"/>
      <protection locked="0"/>
    </xf>
    <xf numFmtId="165" fontId="30" fillId="0" borderId="0" xfId="2" applyFont="1" applyAlignment="1" applyProtection="1">
      <alignment shrinkToFit="1"/>
      <protection locked="0"/>
    </xf>
    <xf numFmtId="165" fontId="35" fillId="0" borderId="0" xfId="2" applyFont="1" applyAlignment="1" applyProtection="1">
      <alignment shrinkToFit="1"/>
      <protection locked="0"/>
    </xf>
    <xf numFmtId="165" fontId="35" fillId="0" borderId="0" xfId="1" applyNumberFormat="1" applyFont="1" applyAlignment="1" applyProtection="1">
      <alignment shrinkToFit="1"/>
      <protection locked="0"/>
    </xf>
    <xf numFmtId="49" fontId="21" fillId="0" borderId="0" xfId="1" applyNumberFormat="1" applyFont="1" applyAlignment="1" applyProtection="1">
      <alignment shrinkToFit="1"/>
      <protection locked="0"/>
    </xf>
    <xf numFmtId="2" fontId="21" fillId="0" borderId="0" xfId="1" applyNumberFormat="1" applyFont="1" applyAlignment="1" applyProtection="1">
      <alignment horizontal="center" shrinkToFit="1"/>
      <protection locked="0"/>
    </xf>
    <xf numFmtId="165" fontId="32" fillId="2" borderId="0" xfId="2" applyFont="1" applyFill="1" applyBorder="1" applyAlignment="1" applyProtection="1">
      <alignment horizontal="right" shrinkToFit="1"/>
      <protection hidden="1"/>
    </xf>
    <xf numFmtId="0" fontId="32" fillId="0" borderId="0" xfId="1" applyFont="1" applyFill="1" applyBorder="1" applyAlignment="1" applyProtection="1">
      <alignment horizontal="center" shrinkToFit="1"/>
      <protection hidden="1"/>
    </xf>
    <xf numFmtId="0" fontId="31" fillId="0" borderId="0" xfId="1" applyFont="1" applyFill="1" applyBorder="1" applyAlignment="1" applyProtection="1">
      <alignment shrinkToFit="1"/>
      <protection hidden="1"/>
    </xf>
    <xf numFmtId="165" fontId="31" fillId="2" borderId="0" xfId="1" applyNumberFormat="1" applyFont="1" applyFill="1" applyBorder="1" applyAlignment="1" applyProtection="1">
      <alignment shrinkToFit="1"/>
      <protection hidden="1"/>
    </xf>
    <xf numFmtId="165" fontId="20" fillId="4" borderId="35" xfId="1" applyNumberFormat="1" applyFont="1" applyFill="1" applyBorder="1" applyAlignment="1" applyProtection="1">
      <alignment vertical="center"/>
      <protection hidden="1"/>
    </xf>
    <xf numFmtId="165" fontId="20" fillId="5" borderId="42" xfId="2" applyFont="1" applyFill="1" applyBorder="1" applyAlignment="1" applyProtection="1">
      <alignment vertical="center"/>
      <protection hidden="1"/>
    </xf>
    <xf numFmtId="165" fontId="20" fillId="4" borderId="35" xfId="1" applyNumberFormat="1" applyFont="1" applyFill="1" applyBorder="1" applyAlignment="1" applyProtection="1">
      <alignment vertical="center" shrinkToFit="1"/>
      <protection hidden="1"/>
    </xf>
    <xf numFmtId="0" fontId="26" fillId="2" borderId="0" xfId="1" applyFont="1" applyFill="1" applyBorder="1" applyAlignment="1" applyProtection="1">
      <alignment shrinkToFit="1"/>
      <protection hidden="1"/>
    </xf>
    <xf numFmtId="0" fontId="31" fillId="2" borderId="0" xfId="1" applyFont="1" applyFill="1" applyBorder="1" applyAlignment="1" applyProtection="1">
      <alignment shrinkToFit="1"/>
      <protection hidden="1"/>
    </xf>
    <xf numFmtId="0" fontId="20" fillId="0" borderId="0" xfId="1" applyFont="1" applyBorder="1" applyAlignment="1" applyProtection="1">
      <alignment shrinkToFit="1"/>
      <protection hidden="1"/>
    </xf>
    <xf numFmtId="0" fontId="21" fillId="0" borderId="0" xfId="1" applyFont="1" applyBorder="1" applyAlignment="1" applyProtection="1">
      <alignment shrinkToFit="1"/>
      <protection hidden="1"/>
    </xf>
    <xf numFmtId="0" fontId="32" fillId="2" borderId="0" xfId="1" applyFont="1" applyFill="1" applyBorder="1" applyAlignment="1" applyProtection="1">
      <alignment horizontal="center" shrinkToFit="1"/>
      <protection hidden="1"/>
    </xf>
    <xf numFmtId="165" fontId="32" fillId="2" borderId="26" xfId="2" applyFont="1" applyFill="1" applyBorder="1" applyAlignment="1" applyProtection="1">
      <alignment horizontal="right" shrinkToFit="1"/>
      <protection hidden="1"/>
    </xf>
    <xf numFmtId="0" fontId="31" fillId="2" borderId="26" xfId="1" applyFont="1" applyFill="1" applyBorder="1" applyAlignment="1" applyProtection="1">
      <alignment shrinkToFit="1"/>
      <protection hidden="1"/>
    </xf>
    <xf numFmtId="2" fontId="39" fillId="4" borderId="54" xfId="1" applyNumberFormat="1" applyFont="1" applyFill="1" applyBorder="1" applyAlignment="1" applyProtection="1">
      <alignment horizontal="center"/>
      <protection hidden="1"/>
    </xf>
    <xf numFmtId="167" fontId="39" fillId="4" borderId="58" xfId="1" applyNumberFormat="1" applyFont="1" applyFill="1" applyBorder="1" applyAlignment="1" applyProtection="1">
      <alignment horizontal="center"/>
      <protection hidden="1"/>
    </xf>
    <xf numFmtId="2" fontId="39" fillId="4" borderId="56" xfId="1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Protection="1">
      <protection locked="0"/>
    </xf>
    <xf numFmtId="172" fontId="0" fillId="0" borderId="0" xfId="0" applyNumberFormat="1" applyBorder="1" applyAlignment="1" applyProtection="1"/>
    <xf numFmtId="0" fontId="49" fillId="0" borderId="0" xfId="0" applyFont="1" applyBorder="1" applyProtection="1"/>
    <xf numFmtId="0" fontId="48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>
      <alignment horizontal="left" vertical="center"/>
    </xf>
    <xf numFmtId="173" fontId="12" fillId="0" borderId="0" xfId="0" applyNumberFormat="1" applyFont="1" applyBorder="1" applyProtection="1"/>
    <xf numFmtId="174" fontId="0" fillId="0" borderId="0" xfId="0" applyNumberFormat="1" applyBorder="1" applyProtection="1"/>
    <xf numFmtId="0" fontId="51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/>
    <xf numFmtId="2" fontId="0" fillId="0" borderId="0" xfId="0" applyNumberFormat="1" applyProtection="1">
      <protection hidden="1"/>
    </xf>
    <xf numFmtId="0" fontId="0" fillId="0" borderId="28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45" xfId="0" applyBorder="1" applyProtection="1">
      <protection hidden="1"/>
    </xf>
    <xf numFmtId="0" fontId="2" fillId="11" borderId="7" xfId="0" applyFont="1" applyFill="1" applyBorder="1" applyAlignment="1" applyProtection="1">
      <alignment horizontal="left" vertical="center"/>
    </xf>
    <xf numFmtId="0" fontId="15" fillId="11" borderId="7" xfId="0" applyFont="1" applyFill="1" applyBorder="1" applyAlignment="1" applyProtection="1">
      <alignment horizontal="left" vertical="center"/>
    </xf>
    <xf numFmtId="167" fontId="0" fillId="7" borderId="65" xfId="0" applyNumberFormat="1" applyFill="1" applyBorder="1" applyProtection="1">
      <protection locked="0"/>
    </xf>
    <xf numFmtId="167" fontId="0" fillId="7" borderId="65" xfId="0" quotePrefix="1" applyNumberFormat="1" applyFill="1" applyBorder="1" applyProtection="1">
      <protection locked="0"/>
    </xf>
    <xf numFmtId="167" fontId="0" fillId="9" borderId="9" xfId="0" applyNumberFormat="1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168" fontId="0" fillId="9" borderId="7" xfId="0" applyNumberFormat="1" applyFill="1" applyBorder="1" applyAlignment="1" applyProtection="1">
      <alignment horizontal="center"/>
    </xf>
    <xf numFmtId="168" fontId="0" fillId="9" borderId="8" xfId="0" applyNumberFormat="1" applyFill="1" applyBorder="1" applyAlignment="1" applyProtection="1">
      <alignment horizontal="center"/>
    </xf>
    <xf numFmtId="170" fontId="0" fillId="0" borderId="0" xfId="0" applyNumberFormat="1" applyBorder="1" applyAlignment="1" applyProtection="1">
      <alignment horizontal="center"/>
    </xf>
    <xf numFmtId="0" fontId="3" fillId="0" borderId="3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7" fontId="0" fillId="8" borderId="25" xfId="0" applyNumberFormat="1" applyFill="1" applyBorder="1" applyAlignment="1" applyProtection="1">
      <alignment horizontal="center"/>
    </xf>
    <xf numFmtId="167" fontId="0" fillId="8" borderId="26" xfId="0" applyNumberFormat="1" applyFill="1" applyBorder="1" applyAlignment="1" applyProtection="1">
      <alignment horizontal="center"/>
    </xf>
    <xf numFmtId="167" fontId="0" fillId="8" borderId="27" xfId="0" applyNumberFormat="1" applyFill="1" applyBorder="1" applyAlignment="1" applyProtection="1">
      <alignment horizontal="center"/>
    </xf>
    <xf numFmtId="167" fontId="0" fillId="8" borderId="7" xfId="0" applyNumberFormat="1" applyFill="1" applyBorder="1" applyAlignment="1" applyProtection="1">
      <alignment horizontal="center"/>
    </xf>
    <xf numFmtId="167" fontId="0" fillId="8" borderId="9" xfId="0" applyNumberFormat="1" applyFill="1" applyBorder="1" applyAlignment="1" applyProtection="1">
      <alignment horizontal="center"/>
    </xf>
    <xf numFmtId="167" fontId="0" fillId="8" borderId="8" xfId="0" applyNumberForma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175" fontId="0" fillId="0" borderId="0" xfId="0" applyNumberFormat="1" applyBorder="1" applyAlignment="1" applyProtection="1">
      <alignment horizontal="center"/>
    </xf>
    <xf numFmtId="2" fontId="0" fillId="8" borderId="9" xfId="0" applyNumberFormat="1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176" fontId="0" fillId="0" borderId="0" xfId="0" applyNumberFormat="1" applyBorder="1" applyAlignment="1" applyProtection="1">
      <alignment horizontal="center"/>
    </xf>
    <xf numFmtId="0" fontId="0" fillId="0" borderId="28" xfId="0" applyBorder="1" applyAlignment="1" applyProtection="1">
      <alignment horizontal="left"/>
      <protection hidden="1"/>
    </xf>
    <xf numFmtId="0" fontId="0" fillId="0" borderId="66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13" borderId="7" xfId="0" applyFill="1" applyBorder="1" applyAlignment="1" applyProtection="1">
      <alignment horizontal="left"/>
    </xf>
    <xf numFmtId="0" fontId="0" fillId="13" borderId="9" xfId="0" applyFill="1" applyBorder="1" applyAlignment="1" applyProtection="1">
      <alignment horizontal="left"/>
    </xf>
    <xf numFmtId="0" fontId="2" fillId="12" borderId="7" xfId="0" applyFont="1" applyFill="1" applyBorder="1" applyAlignment="1" applyProtection="1">
      <alignment horizontal="left" vertical="center"/>
    </xf>
    <xf numFmtId="0" fontId="2" fillId="12" borderId="9" xfId="0" applyFont="1" applyFill="1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7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0" fontId="42" fillId="0" borderId="0" xfId="4" applyAlignment="1" applyProtection="1">
      <alignment horizontal="center"/>
      <protection hidden="1"/>
    </xf>
    <xf numFmtId="0" fontId="0" fillId="0" borderId="45" xfId="0" applyBorder="1" applyAlignment="1" applyProtection="1">
      <alignment horizontal="left"/>
      <protection locked="0" hidden="1"/>
    </xf>
    <xf numFmtId="0" fontId="0" fillId="0" borderId="67" xfId="0" applyBorder="1" applyAlignment="1" applyProtection="1">
      <alignment horizontal="left"/>
      <protection locked="0"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2" fontId="14" fillId="8" borderId="7" xfId="0" applyNumberFormat="1" applyFont="1" applyFill="1" applyBorder="1" applyAlignment="1" applyProtection="1">
      <alignment horizontal="center"/>
    </xf>
    <xf numFmtId="0" fontId="14" fillId="8" borderId="9" xfId="0" applyFont="1" applyFill="1" applyBorder="1" applyAlignment="1" applyProtection="1">
      <alignment horizontal="center"/>
    </xf>
    <xf numFmtId="2" fontId="0" fillId="8" borderId="7" xfId="0" applyNumberFormat="1" applyFill="1" applyBorder="1" applyAlignment="1" applyProtection="1">
      <alignment horizontal="center"/>
    </xf>
    <xf numFmtId="2" fontId="0" fillId="8" borderId="8" xfId="0" applyNumberFormat="1" applyFill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 vertical="top"/>
    </xf>
    <xf numFmtId="0" fontId="0" fillId="8" borderId="7" xfId="0" applyFill="1" applyBorder="1" applyAlignment="1" applyProtection="1">
      <alignment horizontal="left" vertical="center"/>
    </xf>
    <xf numFmtId="0" fontId="0" fillId="8" borderId="8" xfId="0" applyFill="1" applyBorder="1" applyAlignment="1" applyProtection="1">
      <alignment horizontal="left" vertical="center"/>
    </xf>
    <xf numFmtId="0" fontId="2" fillId="11" borderId="7" xfId="0" applyFont="1" applyFill="1" applyBorder="1" applyAlignment="1" applyProtection="1">
      <alignment horizontal="left" vertical="center"/>
    </xf>
    <xf numFmtId="0" fontId="2" fillId="11" borderId="9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/>
    </xf>
    <xf numFmtId="2" fontId="13" fillId="8" borderId="7" xfId="0" applyNumberFormat="1" applyFont="1" applyFill="1" applyBorder="1" applyAlignment="1" applyProtection="1">
      <alignment horizontal="center"/>
    </xf>
    <xf numFmtId="2" fontId="13" fillId="8" borderId="9" xfId="0" applyNumberFormat="1" applyFont="1" applyFill="1" applyBorder="1" applyAlignment="1" applyProtection="1">
      <alignment horizontal="center"/>
    </xf>
    <xf numFmtId="2" fontId="13" fillId="9" borderId="9" xfId="0" applyNumberFormat="1" applyFont="1" applyFill="1" applyBorder="1" applyAlignment="1" applyProtection="1">
      <alignment horizontal="center"/>
    </xf>
    <xf numFmtId="2" fontId="0" fillId="9" borderId="9" xfId="0" applyNumberFormat="1" applyFill="1" applyBorder="1" applyAlignment="1" applyProtection="1">
      <alignment horizontal="center"/>
    </xf>
    <xf numFmtId="2" fontId="0" fillId="8" borderId="7" xfId="0" applyNumberFormat="1" applyFill="1" applyBorder="1" applyAlignment="1" applyProtection="1">
      <alignment horizontal="right"/>
    </xf>
    <xf numFmtId="0" fontId="0" fillId="8" borderId="9" xfId="0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6" borderId="29" xfId="0" applyFill="1" applyBorder="1" applyAlignment="1" applyProtection="1">
      <alignment horizontal="center"/>
      <protection locked="0"/>
    </xf>
    <xf numFmtId="0" fontId="0" fillId="6" borderId="30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0" fillId="6" borderId="42" xfId="0" applyFill="1" applyBorder="1" applyAlignment="1" applyProtection="1">
      <alignment horizontal="center"/>
      <protection locked="0"/>
    </xf>
    <xf numFmtId="49" fontId="0" fillId="10" borderId="7" xfId="0" applyNumberFormat="1" applyFill="1" applyBorder="1" applyAlignment="1" applyProtection="1">
      <alignment horizontal="center"/>
    </xf>
    <xf numFmtId="49" fontId="0" fillId="10" borderId="9" xfId="0" applyNumberFormat="1" applyFill="1" applyBorder="1" applyAlignment="1" applyProtection="1">
      <alignment horizontal="center"/>
    </xf>
    <xf numFmtId="49" fontId="0" fillId="10" borderId="8" xfId="0" applyNumberFormat="1" applyFill="1" applyBorder="1" applyAlignment="1" applyProtection="1">
      <alignment horizontal="center"/>
    </xf>
    <xf numFmtId="166" fontId="1" fillId="9" borderId="9" xfId="0" applyNumberFormat="1" applyFont="1" applyFill="1" applyBorder="1" applyAlignment="1" applyProtection="1">
      <alignment horizontal="center"/>
    </xf>
    <xf numFmtId="0" fontId="1" fillId="9" borderId="9" xfId="0" applyFont="1" applyFill="1" applyBorder="1" applyAlignment="1" applyProtection="1">
      <alignment horizontal="center"/>
    </xf>
    <xf numFmtId="49" fontId="0" fillId="10" borderId="7" xfId="0" applyNumberFormat="1" applyFill="1" applyBorder="1" applyAlignment="1" applyProtection="1">
      <alignment horizontal="center" vertical="center"/>
    </xf>
    <xf numFmtId="49" fontId="0" fillId="10" borderId="9" xfId="0" applyNumberFormat="1" applyFill="1" applyBorder="1" applyAlignment="1" applyProtection="1">
      <alignment horizontal="center" vertical="center"/>
    </xf>
    <xf numFmtId="49" fontId="0" fillId="10" borderId="8" xfId="0" applyNumberFormat="1" applyFill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  <xf numFmtId="0" fontId="0" fillId="0" borderId="3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9" fillId="0" borderId="36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37" xfId="0" applyFont="1" applyBorder="1" applyAlignment="1" applyProtection="1">
      <alignment horizontal="left" vertical="center"/>
    </xf>
    <xf numFmtId="177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71" fontId="0" fillId="0" borderId="7" xfId="0" applyNumberFormat="1" applyBorder="1" applyAlignment="1" applyProtection="1">
      <alignment horizontal="center"/>
    </xf>
    <xf numFmtId="171" fontId="0" fillId="0" borderId="9" xfId="0" applyNumberFormat="1" applyBorder="1" applyAlignment="1" applyProtection="1">
      <alignment horizontal="center"/>
    </xf>
    <xf numFmtId="171" fontId="0" fillId="0" borderId="8" xfId="0" applyNumberFormat="1" applyBorder="1" applyAlignment="1" applyProtection="1">
      <alignment horizontal="center"/>
    </xf>
    <xf numFmtId="167" fontId="0" fillId="0" borderId="7" xfId="0" applyNumberFormat="1" applyBorder="1" applyAlignment="1" applyProtection="1">
      <alignment horizontal="center"/>
    </xf>
    <xf numFmtId="167" fontId="0" fillId="0" borderId="9" xfId="0" applyNumberFormat="1" applyBorder="1" applyAlignment="1" applyProtection="1">
      <alignment horizontal="center"/>
    </xf>
    <xf numFmtId="167" fontId="0" fillId="0" borderId="8" xfId="0" applyNumberFormat="1" applyBorder="1" applyAlignment="1" applyProtection="1">
      <alignment horizontal="center"/>
    </xf>
    <xf numFmtId="172" fontId="0" fillId="0" borderId="0" xfId="0" applyNumberForma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20" fillId="0" borderId="36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</xf>
    <xf numFmtId="0" fontId="19" fillId="0" borderId="36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</xf>
    <xf numFmtId="2" fontId="0" fillId="9" borderId="7" xfId="0" applyNumberFormat="1" applyFill="1" applyBorder="1" applyAlignment="1" applyProtection="1">
      <alignment horizontal="right"/>
    </xf>
    <xf numFmtId="2" fontId="0" fillId="9" borderId="9" xfId="0" applyNumberFormat="1" applyFill="1" applyBorder="1" applyAlignment="1" applyProtection="1">
      <alignment horizontal="right"/>
    </xf>
    <xf numFmtId="0" fontId="21" fillId="0" borderId="7" xfId="1" applyBorder="1" applyAlignment="1" applyProtection="1">
      <alignment horizontal="center"/>
      <protection locked="0"/>
    </xf>
    <xf numFmtId="0" fontId="21" fillId="0" borderId="8" xfId="1" applyBorder="1" applyAlignment="1" applyProtection="1">
      <alignment horizontal="center"/>
      <protection locked="0"/>
    </xf>
    <xf numFmtId="49" fontId="24" fillId="0" borderId="7" xfId="1" applyNumberFormat="1" applyFont="1" applyBorder="1" applyAlignment="1" applyProtection="1">
      <alignment horizontal="center" vertical="center" wrapText="1" shrinkToFit="1"/>
      <protection locked="0"/>
    </xf>
    <xf numFmtId="49" fontId="24" fillId="0" borderId="9" xfId="1" applyNumberFormat="1" applyFont="1" applyBorder="1" applyAlignment="1" applyProtection="1">
      <alignment horizontal="center" vertical="center" wrapText="1" shrinkToFit="1"/>
      <protection locked="0"/>
    </xf>
    <xf numFmtId="49" fontId="24" fillId="0" borderId="8" xfId="1" applyNumberFormat="1" applyFont="1" applyBorder="1" applyAlignment="1" applyProtection="1">
      <alignment horizontal="center" vertical="center" wrapText="1" shrinkToFit="1"/>
      <protection locked="0"/>
    </xf>
    <xf numFmtId="0" fontId="29" fillId="0" borderId="10" xfId="1" applyFont="1" applyBorder="1" applyAlignment="1" applyProtection="1">
      <alignment horizontal="left" vertical="top"/>
      <protection locked="0"/>
    </xf>
    <xf numFmtId="0" fontId="29" fillId="0" borderId="11" xfId="1" applyFont="1" applyBorder="1" applyAlignment="1" applyProtection="1">
      <alignment horizontal="left" vertical="top"/>
      <protection locked="0"/>
    </xf>
    <xf numFmtId="0" fontId="29" fillId="0" borderId="12" xfId="1" applyFont="1" applyBorder="1" applyAlignment="1" applyProtection="1">
      <alignment horizontal="left" vertical="top"/>
      <protection locked="0"/>
    </xf>
    <xf numFmtId="49" fontId="30" fillId="0" borderId="16" xfId="1" applyNumberFormat="1" applyFont="1" applyBorder="1" applyAlignment="1" applyProtection="1">
      <alignment horizontal="left" vertical="center" wrapText="1" shrinkToFit="1"/>
      <protection locked="0"/>
    </xf>
    <xf numFmtId="49" fontId="30" fillId="0" borderId="17" xfId="1" applyNumberFormat="1" applyFont="1" applyBorder="1" applyAlignment="1" applyProtection="1">
      <alignment horizontal="left" vertical="center" wrapText="1" shrinkToFit="1"/>
      <protection locked="0"/>
    </xf>
    <xf numFmtId="49" fontId="30" fillId="0" borderId="18" xfId="1" applyNumberFormat="1" applyFont="1" applyBorder="1" applyAlignment="1" applyProtection="1">
      <alignment horizontal="left" vertical="center" wrapText="1" shrinkToFit="1"/>
      <protection locked="0"/>
    </xf>
    <xf numFmtId="49" fontId="30" fillId="0" borderId="19" xfId="1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1" applyFont="1" applyBorder="1" applyAlignment="1" applyProtection="1">
      <alignment horizontal="left"/>
      <protection locked="0"/>
    </xf>
    <xf numFmtId="0" fontId="30" fillId="0" borderId="19" xfId="1" applyFont="1" applyBorder="1" applyAlignment="1" applyProtection="1">
      <alignment horizontal="left"/>
      <protection locked="0"/>
    </xf>
    <xf numFmtId="0" fontId="30" fillId="0" borderId="18" xfId="1" applyFont="1" applyBorder="1" applyAlignment="1" applyProtection="1">
      <alignment horizontal="left"/>
      <protection locked="0"/>
    </xf>
    <xf numFmtId="0" fontId="30" fillId="0" borderId="20" xfId="1" applyFont="1" applyBorder="1" applyAlignment="1" applyProtection="1">
      <alignment horizontal="left"/>
      <protection locked="0"/>
    </xf>
    <xf numFmtId="0" fontId="29" fillId="0" borderId="13" xfId="1" applyFont="1" applyBorder="1" applyAlignment="1" applyProtection="1">
      <alignment horizontal="center" vertical="center"/>
      <protection hidden="1"/>
    </xf>
    <xf numFmtId="0" fontId="29" fillId="0" borderId="14" xfId="1" applyFont="1" applyBorder="1" applyAlignment="1" applyProtection="1">
      <alignment horizontal="center" vertical="center"/>
      <protection hidden="1"/>
    </xf>
    <xf numFmtId="0" fontId="29" fillId="0" borderId="21" xfId="1" applyFont="1" applyBorder="1" applyAlignment="1" applyProtection="1">
      <alignment horizontal="center" vertical="center"/>
      <protection hidden="1"/>
    </xf>
    <xf numFmtId="0" fontId="29" fillId="0" borderId="22" xfId="1" applyFont="1" applyBorder="1" applyAlignment="1" applyProtection="1">
      <alignment horizontal="center" vertical="center"/>
      <protection hidden="1"/>
    </xf>
    <xf numFmtId="14" fontId="29" fillId="0" borderId="22" xfId="1" applyNumberFormat="1" applyFont="1" applyBorder="1" applyAlignment="1" applyProtection="1">
      <alignment horizontal="center"/>
      <protection locked="0"/>
    </xf>
    <xf numFmtId="14" fontId="29" fillId="0" borderId="23" xfId="1" applyNumberFormat="1" applyFont="1" applyBorder="1" applyAlignment="1" applyProtection="1">
      <alignment horizontal="center"/>
      <protection locked="0"/>
    </xf>
    <xf numFmtId="0" fontId="29" fillId="2" borderId="23" xfId="1" applyFont="1" applyFill="1" applyBorder="1" applyAlignment="1" applyProtection="1">
      <alignment horizontal="center" shrinkToFit="1"/>
      <protection locked="0"/>
    </xf>
    <xf numFmtId="0" fontId="29" fillId="2" borderId="24" xfId="1" applyFont="1" applyFill="1" applyBorder="1" applyAlignment="1" applyProtection="1">
      <alignment horizontal="center" shrinkToFit="1"/>
      <protection locked="0"/>
    </xf>
    <xf numFmtId="49" fontId="30" fillId="0" borderId="20" xfId="1" applyNumberFormat="1" applyFont="1" applyBorder="1" applyAlignment="1" applyProtection="1">
      <alignment horizontal="left" vertical="center" wrapText="1" shrinkToFit="1"/>
      <protection locked="0"/>
    </xf>
    <xf numFmtId="49" fontId="20" fillId="4" borderId="38" xfId="1" applyNumberFormat="1" applyFont="1" applyFill="1" applyBorder="1" applyAlignment="1" applyProtection="1">
      <alignment horizontal="center" vertical="center" shrinkToFit="1"/>
      <protection locked="0"/>
    </xf>
    <xf numFmtId="49" fontId="20" fillId="4" borderId="3" xfId="1" applyNumberFormat="1" applyFont="1" applyFill="1" applyBorder="1" applyAlignment="1" applyProtection="1">
      <alignment horizontal="center" vertical="center" shrinkToFit="1"/>
      <protection locked="0"/>
    </xf>
    <xf numFmtId="49" fontId="20" fillId="4" borderId="4" xfId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1" applyFont="1" applyBorder="1" applyAlignment="1" applyProtection="1">
      <alignment horizontal="center" vertical="center"/>
      <protection locked="0"/>
    </xf>
    <xf numFmtId="0" fontId="29" fillId="0" borderId="14" xfId="1" applyFont="1" applyBorder="1" applyAlignment="1" applyProtection="1">
      <alignment horizontal="center" vertical="center"/>
      <protection locked="0"/>
    </xf>
    <xf numFmtId="0" fontId="29" fillId="0" borderId="21" xfId="1" applyFont="1" applyBorder="1" applyAlignment="1" applyProtection="1">
      <alignment horizontal="center" vertical="center"/>
      <protection locked="0"/>
    </xf>
    <xf numFmtId="0" fontId="29" fillId="0" borderId="22" xfId="1" applyFont="1" applyBorder="1" applyAlignment="1" applyProtection="1">
      <alignment horizontal="center" vertical="center"/>
      <protection locked="0"/>
    </xf>
    <xf numFmtId="0" fontId="29" fillId="0" borderId="15" xfId="1" applyFont="1" applyBorder="1" applyAlignment="1" applyProtection="1">
      <alignment horizontal="center" vertical="center"/>
      <protection locked="0"/>
    </xf>
    <xf numFmtId="0" fontId="20" fillId="2" borderId="25" xfId="1" applyFont="1" applyFill="1" applyBorder="1" applyAlignment="1" applyProtection="1">
      <alignment horizontal="center" shrinkToFit="1"/>
      <protection locked="0"/>
    </xf>
    <xf numFmtId="0" fontId="20" fillId="2" borderId="26" xfId="1" applyFont="1" applyFill="1" applyBorder="1" applyAlignment="1" applyProtection="1">
      <alignment horizontal="center" shrinkToFit="1"/>
      <protection locked="0"/>
    </xf>
    <xf numFmtId="0" fontId="20" fillId="2" borderId="27" xfId="1" applyFont="1" applyFill="1" applyBorder="1" applyAlignment="1" applyProtection="1">
      <alignment horizontal="center" shrinkToFit="1"/>
      <protection locked="0"/>
    </xf>
    <xf numFmtId="0" fontId="20" fillId="3" borderId="28" xfId="1" applyFont="1" applyFill="1" applyBorder="1" applyAlignment="1" applyProtection="1">
      <alignment horizontal="center" vertical="center" shrinkToFit="1"/>
      <protection locked="0"/>
    </xf>
    <xf numFmtId="0" fontId="20" fillId="3" borderId="29" xfId="1" applyFont="1" applyFill="1" applyBorder="1" applyAlignment="1" applyProtection="1">
      <alignment horizontal="center" vertical="center" shrinkToFit="1"/>
      <protection locked="0"/>
    </xf>
    <xf numFmtId="0" fontId="20" fillId="3" borderId="30" xfId="1" applyFont="1" applyFill="1" applyBorder="1" applyAlignment="1" applyProtection="1">
      <alignment horizontal="center" vertical="center" shrinkToFit="1"/>
      <protection locked="0"/>
    </xf>
    <xf numFmtId="49" fontId="20" fillId="3" borderId="31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32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1" applyFont="1" applyBorder="1" applyAlignment="1" applyProtection="1">
      <alignment horizontal="center" shrinkToFit="1"/>
      <protection locked="0"/>
    </xf>
    <xf numFmtId="0" fontId="20" fillId="0" borderId="9" xfId="1" applyFont="1" applyBorder="1" applyAlignment="1" applyProtection="1">
      <alignment horizontal="center" shrinkToFit="1"/>
      <protection locked="0"/>
    </xf>
    <xf numFmtId="0" fontId="20" fillId="0" borderId="8" xfId="1" applyFont="1" applyBorder="1" applyAlignment="1" applyProtection="1">
      <alignment horizontal="center" shrinkToFit="1"/>
      <protection locked="0"/>
    </xf>
    <xf numFmtId="0" fontId="21" fillId="0" borderId="10" xfId="1" applyFont="1" applyBorder="1" applyAlignment="1" applyProtection="1">
      <alignment horizontal="center" shrinkToFit="1"/>
      <protection locked="0"/>
    </xf>
    <xf numFmtId="0" fontId="21" fillId="0" borderId="11" xfId="1" applyFont="1" applyBorder="1" applyAlignment="1" applyProtection="1">
      <alignment horizontal="center" shrinkToFit="1"/>
      <protection locked="0"/>
    </xf>
    <xf numFmtId="0" fontId="21" fillId="0" borderId="12" xfId="1" applyFont="1" applyBorder="1" applyAlignment="1" applyProtection="1">
      <alignment horizontal="center" shrinkToFit="1"/>
      <protection locked="0"/>
    </xf>
    <xf numFmtId="0" fontId="20" fillId="5" borderId="39" xfId="1" applyFont="1" applyFill="1" applyBorder="1" applyAlignment="1" applyProtection="1">
      <alignment horizontal="center" vertical="center" shrinkToFit="1"/>
      <protection locked="0"/>
    </xf>
    <xf numFmtId="0" fontId="20" fillId="5" borderId="40" xfId="1" applyFont="1" applyFill="1" applyBorder="1" applyAlignment="1" applyProtection="1">
      <alignment horizontal="center" vertical="center" shrinkToFit="1"/>
      <protection locked="0"/>
    </xf>
    <xf numFmtId="0" fontId="20" fillId="5" borderId="41" xfId="1" applyFont="1" applyFill="1" applyBorder="1" applyAlignment="1" applyProtection="1">
      <alignment horizontal="center" vertical="center" shrinkToFit="1"/>
      <protection locked="0"/>
    </xf>
    <xf numFmtId="0" fontId="20" fillId="3" borderId="31" xfId="1" applyFont="1" applyFill="1" applyBorder="1" applyAlignment="1" applyProtection="1">
      <alignment horizontal="center" vertical="center" shrinkToFit="1"/>
      <protection locked="0"/>
    </xf>
    <xf numFmtId="0" fontId="20" fillId="3" borderId="32" xfId="1" applyFont="1" applyFill="1" applyBorder="1" applyAlignment="1" applyProtection="1">
      <alignment horizontal="center" vertical="center" shrinkToFit="1"/>
      <protection locked="0"/>
    </xf>
    <xf numFmtId="0" fontId="20" fillId="3" borderId="33" xfId="1" applyFont="1" applyFill="1" applyBorder="1" applyAlignment="1" applyProtection="1">
      <alignment horizontal="center" vertical="center" shrinkToFit="1"/>
      <protection locked="0"/>
    </xf>
    <xf numFmtId="0" fontId="20" fillId="0" borderId="10" xfId="1" applyFont="1" applyBorder="1" applyAlignment="1" applyProtection="1">
      <alignment horizontal="center" shrinkToFit="1"/>
      <protection locked="0"/>
    </xf>
    <xf numFmtId="0" fontId="20" fillId="0" borderId="11" xfId="1" applyFont="1" applyBorder="1" applyAlignment="1" applyProtection="1">
      <alignment horizontal="center" shrinkToFit="1"/>
      <protection locked="0"/>
    </xf>
    <xf numFmtId="0" fontId="20" fillId="0" borderId="12" xfId="1" applyFont="1" applyBorder="1" applyAlignment="1" applyProtection="1">
      <alignment horizontal="center" shrinkToFit="1"/>
      <protection locked="0"/>
    </xf>
    <xf numFmtId="2" fontId="20" fillId="3" borderId="38" xfId="1" applyNumberFormat="1" applyFont="1" applyFill="1" applyBorder="1" applyAlignment="1" applyProtection="1">
      <alignment horizontal="center" vertical="center" shrinkToFit="1"/>
      <protection locked="0"/>
    </xf>
    <xf numFmtId="2" fontId="20" fillId="3" borderId="3" xfId="1" applyNumberFormat="1" applyFont="1" applyFill="1" applyBorder="1" applyAlignment="1" applyProtection="1">
      <alignment horizontal="center" vertical="center" shrinkToFit="1"/>
      <protection locked="0"/>
    </xf>
    <xf numFmtId="2" fontId="20" fillId="3" borderId="43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36" xfId="1" applyFont="1" applyBorder="1" applyAlignment="1" applyProtection="1">
      <alignment horizontal="center" shrinkToFit="1"/>
      <protection locked="0"/>
    </xf>
    <xf numFmtId="0" fontId="20" fillId="0" borderId="0" xfId="1" applyFont="1" applyBorder="1" applyAlignment="1" applyProtection="1">
      <alignment horizontal="center" shrinkToFit="1"/>
      <protection locked="0"/>
    </xf>
    <xf numFmtId="0" fontId="20" fillId="4" borderId="38" xfId="1" applyFont="1" applyFill="1" applyBorder="1" applyAlignment="1" applyProtection="1">
      <alignment horizontal="center" vertical="center" shrinkToFit="1"/>
      <protection locked="0"/>
    </xf>
    <xf numFmtId="0" fontId="20" fillId="4" borderId="3" xfId="1" applyFont="1" applyFill="1" applyBorder="1" applyAlignment="1" applyProtection="1">
      <alignment horizontal="center" vertical="center" shrinkToFit="1"/>
      <protection locked="0"/>
    </xf>
    <xf numFmtId="0" fontId="20" fillId="4" borderId="4" xfId="1" applyFont="1" applyFill="1" applyBorder="1" applyAlignment="1" applyProtection="1">
      <alignment horizontal="center" vertical="center" shrinkToFit="1"/>
      <protection locked="0"/>
    </xf>
    <xf numFmtId="0" fontId="20" fillId="5" borderId="45" xfId="1" applyFont="1" applyFill="1" applyBorder="1" applyAlignment="1" applyProtection="1">
      <alignment horizontal="center" vertical="center" shrinkToFit="1"/>
      <protection locked="0"/>
    </xf>
    <xf numFmtId="0" fontId="20" fillId="5" borderId="46" xfId="1" applyFont="1" applyFill="1" applyBorder="1" applyAlignment="1" applyProtection="1">
      <alignment horizontal="center" vertical="center" shrinkToFit="1"/>
      <protection locked="0"/>
    </xf>
    <xf numFmtId="2" fontId="20" fillId="3" borderId="31" xfId="1" applyNumberFormat="1" applyFont="1" applyFill="1" applyBorder="1" applyAlignment="1" applyProtection="1">
      <alignment horizontal="center" vertical="center" shrinkToFit="1"/>
      <protection locked="0"/>
    </xf>
    <xf numFmtId="2" fontId="20" fillId="3" borderId="32" xfId="1" applyNumberFormat="1" applyFont="1" applyFill="1" applyBorder="1" applyAlignment="1" applyProtection="1">
      <alignment horizontal="center" vertical="center" shrinkToFit="1"/>
      <protection locked="0"/>
    </xf>
    <xf numFmtId="2" fontId="20" fillId="3" borderId="33" xfId="1" applyNumberFormat="1" applyFont="1" applyFill="1" applyBorder="1" applyAlignment="1" applyProtection="1">
      <alignment horizontal="center" vertical="center" shrinkToFit="1"/>
      <protection locked="0"/>
    </xf>
    <xf numFmtId="49" fontId="20" fillId="3" borderId="47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23" xfId="1" applyNumberFormat="1" applyFont="1" applyFill="1" applyBorder="1" applyAlignment="1" applyProtection="1">
      <alignment horizontal="center" vertical="center" shrinkToFit="1"/>
      <protection locked="0"/>
    </xf>
    <xf numFmtId="49" fontId="21" fillId="3" borderId="24" xfId="1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 applyProtection="1">
      <alignment horizontal="center" shrinkToFit="1"/>
      <protection locked="0"/>
    </xf>
    <xf numFmtId="0" fontId="20" fillId="0" borderId="36" xfId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49" fontId="20" fillId="4" borderId="48" xfId="1" applyNumberFormat="1" applyFont="1" applyFill="1" applyBorder="1" applyAlignment="1" applyProtection="1">
      <alignment horizontal="center" vertical="center" wrapText="1" shrinkToFit="1"/>
      <protection locked="0"/>
    </xf>
    <xf numFmtId="49" fontId="20" fillId="4" borderId="49" xfId="1" applyNumberFormat="1" applyFont="1" applyFill="1" applyBorder="1" applyAlignment="1" applyProtection="1">
      <alignment horizontal="center" vertical="center" wrapText="1" shrinkToFit="1"/>
      <protection locked="0"/>
    </xf>
    <xf numFmtId="49" fontId="20" fillId="4" borderId="50" xfId="1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51" xfId="1" applyNumberFormat="1" applyFont="1" applyBorder="1" applyAlignment="1" applyProtection="1">
      <alignment horizontal="center" vertical="center" shrinkToFit="1"/>
      <protection locked="0"/>
    </xf>
    <xf numFmtId="49" fontId="20" fillId="0" borderId="52" xfId="1" applyNumberFormat="1" applyFont="1" applyBorder="1" applyAlignment="1" applyProtection="1">
      <alignment horizontal="center" vertical="center" shrinkToFit="1"/>
      <protection locked="0"/>
    </xf>
    <xf numFmtId="49" fontId="20" fillId="0" borderId="53" xfId="1" applyNumberFormat="1" applyFont="1" applyBorder="1" applyAlignment="1" applyProtection="1">
      <alignment horizontal="center" vertical="center" shrinkToFit="1"/>
      <protection locked="0"/>
    </xf>
    <xf numFmtId="0" fontId="21" fillId="0" borderId="36" xfId="1" applyFont="1" applyBorder="1" applyAlignment="1" applyProtection="1">
      <alignment horizontal="center" wrapText="1"/>
      <protection hidden="1"/>
    </xf>
    <xf numFmtId="0" fontId="21" fillId="0" borderId="0" xfId="1" applyFont="1" applyBorder="1" applyAlignment="1" applyProtection="1">
      <alignment horizontal="center" wrapText="1"/>
      <protection hidden="1"/>
    </xf>
    <xf numFmtId="0" fontId="21" fillId="0" borderId="10" xfId="1" applyFont="1" applyBorder="1" applyAlignment="1" applyProtection="1">
      <alignment horizontal="center" vertical="center" wrapText="1" shrinkToFit="1"/>
      <protection locked="0"/>
    </xf>
    <xf numFmtId="0" fontId="21" fillId="0" borderId="11" xfId="1" applyFont="1" applyBorder="1" applyAlignment="1" applyProtection="1">
      <alignment horizontal="center" vertical="center" wrapText="1" shrinkToFit="1"/>
      <protection locked="0"/>
    </xf>
    <xf numFmtId="0" fontId="21" fillId="0" borderId="12" xfId="1" applyFont="1" applyBorder="1" applyAlignment="1" applyProtection="1">
      <alignment horizontal="center" vertical="center" wrapText="1" shrinkToFit="1"/>
      <protection locked="0"/>
    </xf>
    <xf numFmtId="0" fontId="21" fillId="0" borderId="36" xfId="1" applyFont="1" applyBorder="1" applyAlignment="1" applyProtection="1">
      <alignment horizontal="center" vertical="center" wrapText="1" shrinkToFit="1"/>
      <protection locked="0"/>
    </xf>
    <xf numFmtId="0" fontId="21" fillId="0" borderId="0" xfId="1" applyFont="1" applyBorder="1" applyAlignment="1" applyProtection="1">
      <alignment horizontal="center" vertical="center" wrapText="1" shrinkToFit="1"/>
      <protection locked="0"/>
    </xf>
    <xf numFmtId="0" fontId="21" fillId="0" borderId="37" xfId="1" applyFont="1" applyBorder="1" applyAlignment="1" applyProtection="1">
      <alignment horizontal="center" vertical="center" wrapText="1" shrinkToFit="1"/>
      <protection locked="0"/>
    </xf>
    <xf numFmtId="0" fontId="21" fillId="0" borderId="25" xfId="1" applyFont="1" applyBorder="1" applyAlignment="1" applyProtection="1">
      <alignment horizontal="center" vertical="center" wrapText="1" shrinkToFit="1"/>
      <protection locked="0"/>
    </xf>
    <xf numFmtId="0" fontId="21" fillId="0" borderId="26" xfId="1" applyFont="1" applyBorder="1" applyAlignment="1" applyProtection="1">
      <alignment horizontal="center" vertical="center" wrapText="1" shrinkToFit="1"/>
      <protection locked="0"/>
    </xf>
    <xf numFmtId="0" fontId="21" fillId="0" borderId="27" xfId="1" applyFont="1" applyBorder="1" applyAlignment="1" applyProtection="1">
      <alignment horizontal="center" vertical="center" wrapText="1" shrinkToFit="1"/>
      <protection locked="0"/>
    </xf>
    <xf numFmtId="49" fontId="20" fillId="5" borderId="51" xfId="1" applyNumberFormat="1" applyFont="1" applyFill="1" applyBorder="1" applyAlignment="1" applyProtection="1">
      <alignment horizontal="center" vertical="center" wrapText="1" shrinkToFit="1"/>
      <protection locked="0"/>
    </xf>
    <xf numFmtId="49" fontId="20" fillId="5" borderId="52" xfId="1" applyNumberFormat="1" applyFont="1" applyFill="1" applyBorder="1" applyAlignment="1" applyProtection="1">
      <alignment horizontal="center" vertical="center" wrapText="1" shrinkToFit="1"/>
      <protection locked="0"/>
    </xf>
    <xf numFmtId="49" fontId="20" fillId="5" borderId="53" xfId="1" applyNumberFormat="1" applyFont="1" applyFill="1" applyBorder="1" applyAlignment="1" applyProtection="1">
      <alignment horizontal="center" vertical="center" wrapText="1" shrinkToFit="1"/>
      <protection locked="0"/>
    </xf>
    <xf numFmtId="166" fontId="40" fillId="5" borderId="62" xfId="1" applyNumberFormat="1" applyFont="1" applyFill="1" applyBorder="1" applyAlignment="1" applyProtection="1">
      <alignment horizontal="center" vertical="center"/>
      <protection hidden="1"/>
    </xf>
    <xf numFmtId="166" fontId="40" fillId="5" borderId="63" xfId="1" applyNumberFormat="1" applyFont="1" applyFill="1" applyBorder="1" applyAlignment="1" applyProtection="1">
      <alignment horizontal="center" vertical="center"/>
      <protection hidden="1"/>
    </xf>
    <xf numFmtId="166" fontId="40" fillId="5" borderId="64" xfId="1" applyNumberFormat="1" applyFont="1" applyFill="1" applyBorder="1" applyAlignment="1" applyProtection="1">
      <alignment horizontal="center" vertical="center"/>
      <protection hidden="1"/>
    </xf>
    <xf numFmtId="166" fontId="40" fillId="5" borderId="36" xfId="1" applyNumberFormat="1" applyFont="1" applyFill="1" applyBorder="1" applyAlignment="1" applyProtection="1">
      <alignment horizontal="center" vertical="center"/>
      <protection hidden="1"/>
    </xf>
    <xf numFmtId="166" fontId="40" fillId="5" borderId="0" xfId="1" applyNumberFormat="1" applyFont="1" applyFill="1" applyBorder="1" applyAlignment="1" applyProtection="1">
      <alignment horizontal="center" vertical="center"/>
      <protection hidden="1"/>
    </xf>
    <xf numFmtId="166" fontId="40" fillId="5" borderId="37" xfId="1" applyNumberFormat="1" applyFont="1" applyFill="1" applyBorder="1" applyAlignment="1" applyProtection="1">
      <alignment horizontal="center" vertical="center"/>
      <protection hidden="1"/>
    </xf>
    <xf numFmtId="166" fontId="40" fillId="5" borderId="25" xfId="1" applyNumberFormat="1" applyFont="1" applyFill="1" applyBorder="1" applyAlignment="1" applyProtection="1">
      <alignment horizontal="center" vertical="center"/>
      <protection hidden="1"/>
    </xf>
    <xf numFmtId="166" fontId="40" fillId="5" borderId="26" xfId="1" applyNumberFormat="1" applyFont="1" applyFill="1" applyBorder="1" applyAlignment="1" applyProtection="1">
      <alignment horizontal="center" vertical="center"/>
      <protection hidden="1"/>
    </xf>
    <xf numFmtId="166" fontId="40" fillId="5" borderId="27" xfId="1" applyNumberFormat="1" applyFont="1" applyFill="1" applyBorder="1" applyAlignment="1" applyProtection="1">
      <alignment horizontal="center" vertical="center"/>
      <protection hidden="1"/>
    </xf>
    <xf numFmtId="0" fontId="21" fillId="0" borderId="36" xfId="1" applyFont="1" applyBorder="1" applyAlignment="1" applyProtection="1">
      <alignment horizontal="left" shrinkToFit="1"/>
      <protection locked="0"/>
    </xf>
    <xf numFmtId="0" fontId="21" fillId="0" borderId="0" xfId="1" applyFont="1" applyBorder="1" applyAlignment="1" applyProtection="1">
      <alignment horizontal="left" shrinkToFit="1"/>
      <protection locked="0"/>
    </xf>
    <xf numFmtId="0" fontId="21" fillId="0" borderId="25" xfId="1" applyFont="1" applyBorder="1" applyAlignment="1" applyProtection="1">
      <alignment horizontal="left" shrinkToFit="1"/>
      <protection locked="0"/>
    </xf>
    <xf numFmtId="0" fontId="21" fillId="0" borderId="26" xfId="1" applyFont="1" applyBorder="1" applyAlignment="1" applyProtection="1">
      <alignment horizontal="left" shrinkToFi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21" fillId="0" borderId="7" xfId="1" applyFont="1" applyBorder="1" applyAlignment="1" applyProtection="1">
      <alignment horizontal="center" shrinkToFit="1"/>
      <protection locked="0"/>
    </xf>
    <xf numFmtId="0" fontId="21" fillId="0" borderId="9" xfId="1" applyFont="1" applyBorder="1" applyAlignment="1" applyProtection="1">
      <alignment horizontal="center" shrinkToFit="1"/>
      <protection locked="0"/>
    </xf>
    <xf numFmtId="0" fontId="21" fillId="0" borderId="8" xfId="1" applyFont="1" applyBorder="1" applyAlignment="1" applyProtection="1">
      <alignment horizontal="center" shrinkToFit="1"/>
      <protection locked="0"/>
    </xf>
    <xf numFmtId="0" fontId="21" fillId="0" borderId="7" xfId="1" applyFont="1" applyBorder="1" applyAlignment="1" applyProtection="1">
      <alignment horizontal="left" shrinkToFit="1"/>
      <protection locked="0"/>
    </xf>
    <xf numFmtId="0" fontId="21" fillId="0" borderId="9" xfId="1" applyFont="1" applyBorder="1" applyAlignment="1" applyProtection="1">
      <alignment horizontal="left" shrinkToFit="1"/>
      <protection locked="0"/>
    </xf>
    <xf numFmtId="0" fontId="21" fillId="0" borderId="0" xfId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</cellXfs>
  <cellStyles count="5">
    <cellStyle name="Hiperlink" xfId="4" builtinId="8"/>
    <cellStyle name="Normal" xfId="0" builtinId="0"/>
    <cellStyle name="Normal 2" xfId="1"/>
    <cellStyle name="Porcentagem 2" xfId="3"/>
    <cellStyle name="Vírgula 2" xfId="2"/>
  </cellStyles>
  <dxfs count="4">
    <dxf>
      <font>
        <b/>
        <i/>
        <color rgb="FF00B050"/>
      </font>
    </dxf>
    <dxf>
      <font>
        <b/>
        <i/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209550</xdr:rowOff>
    </xdr:from>
    <xdr:to>
      <xdr:col>3</xdr:col>
      <xdr:colOff>171450</xdr:colOff>
      <xdr:row>34</xdr:row>
      <xdr:rowOff>9525</xdr:rowOff>
    </xdr:to>
    <xdr:cxnSp macro="">
      <xdr:nvCxnSpPr>
        <xdr:cNvPr id="3" name="Conector reto 2"/>
        <xdr:cNvCxnSpPr/>
      </xdr:nvCxnSpPr>
      <xdr:spPr>
        <a:xfrm>
          <a:off x="914400" y="6305550"/>
          <a:ext cx="171450" cy="2190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31</xdr:row>
      <xdr:rowOff>114300</xdr:rowOff>
    </xdr:from>
    <xdr:to>
      <xdr:col>3</xdr:col>
      <xdr:colOff>171450</xdr:colOff>
      <xdr:row>34</xdr:row>
      <xdr:rowOff>9525</xdr:rowOff>
    </xdr:to>
    <xdr:cxnSp macro="">
      <xdr:nvCxnSpPr>
        <xdr:cNvPr id="6" name="Conector reto 5"/>
        <xdr:cNvCxnSpPr/>
      </xdr:nvCxnSpPr>
      <xdr:spPr>
        <a:xfrm flipV="1">
          <a:off x="1085850" y="6019800"/>
          <a:ext cx="0" cy="5048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31</xdr:row>
      <xdr:rowOff>104775</xdr:rowOff>
    </xdr:from>
    <xdr:to>
      <xdr:col>5</xdr:col>
      <xdr:colOff>133350</xdr:colOff>
      <xdr:row>31</xdr:row>
      <xdr:rowOff>104775</xdr:rowOff>
    </xdr:to>
    <xdr:cxnSp macro="">
      <xdr:nvCxnSpPr>
        <xdr:cNvPr id="8" name="Conector reto 7"/>
        <xdr:cNvCxnSpPr/>
      </xdr:nvCxnSpPr>
      <xdr:spPr>
        <a:xfrm>
          <a:off x="1085850" y="6010275"/>
          <a:ext cx="571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32</xdr:row>
      <xdr:rowOff>219075</xdr:rowOff>
    </xdr:from>
    <xdr:to>
      <xdr:col>4</xdr:col>
      <xdr:colOff>295275</xdr:colOff>
      <xdr:row>33</xdr:row>
      <xdr:rowOff>0</xdr:rowOff>
    </xdr:to>
    <xdr:cxnSp macro="">
      <xdr:nvCxnSpPr>
        <xdr:cNvPr id="11" name="Conector reto 10"/>
        <xdr:cNvCxnSpPr/>
      </xdr:nvCxnSpPr>
      <xdr:spPr>
        <a:xfrm>
          <a:off x="1171575" y="6315075"/>
          <a:ext cx="342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33</xdr:row>
      <xdr:rowOff>9525</xdr:rowOff>
    </xdr:from>
    <xdr:to>
      <xdr:col>6</xdr:col>
      <xdr:colOff>180975</xdr:colOff>
      <xdr:row>34</xdr:row>
      <xdr:rowOff>38100</xdr:rowOff>
    </xdr:to>
    <xdr:cxnSp macro="">
      <xdr:nvCxnSpPr>
        <xdr:cNvPr id="14" name="Conector reto 13"/>
        <xdr:cNvCxnSpPr/>
      </xdr:nvCxnSpPr>
      <xdr:spPr>
        <a:xfrm>
          <a:off x="1838325" y="6334125"/>
          <a:ext cx="171450" cy="2190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31</xdr:row>
      <xdr:rowOff>142875</xdr:rowOff>
    </xdr:from>
    <xdr:to>
      <xdr:col>6</xdr:col>
      <xdr:colOff>180975</xdr:colOff>
      <xdr:row>34</xdr:row>
      <xdr:rowOff>38101</xdr:rowOff>
    </xdr:to>
    <xdr:cxnSp macro="">
      <xdr:nvCxnSpPr>
        <xdr:cNvPr id="15" name="Conector reto 14"/>
        <xdr:cNvCxnSpPr/>
      </xdr:nvCxnSpPr>
      <xdr:spPr>
        <a:xfrm flipV="1">
          <a:off x="2009775" y="6048375"/>
          <a:ext cx="0" cy="50482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31</xdr:row>
      <xdr:rowOff>133350</xdr:rowOff>
    </xdr:from>
    <xdr:to>
      <xdr:col>9</xdr:col>
      <xdr:colOff>85725</xdr:colOff>
      <xdr:row>31</xdr:row>
      <xdr:rowOff>133350</xdr:rowOff>
    </xdr:to>
    <xdr:cxnSp macro="">
      <xdr:nvCxnSpPr>
        <xdr:cNvPr id="16" name="Conector reto 15"/>
        <xdr:cNvCxnSpPr/>
      </xdr:nvCxnSpPr>
      <xdr:spPr>
        <a:xfrm>
          <a:off x="2009775" y="6038850"/>
          <a:ext cx="819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33</xdr:row>
      <xdr:rowOff>0</xdr:rowOff>
    </xdr:from>
    <xdr:to>
      <xdr:col>9</xdr:col>
      <xdr:colOff>57150</xdr:colOff>
      <xdr:row>33</xdr:row>
      <xdr:rowOff>9525</xdr:rowOff>
    </xdr:to>
    <xdr:cxnSp macro="">
      <xdr:nvCxnSpPr>
        <xdr:cNvPr id="23" name="Conector reto 22"/>
        <xdr:cNvCxnSpPr/>
      </xdr:nvCxnSpPr>
      <xdr:spPr>
        <a:xfrm>
          <a:off x="2076450" y="6324600"/>
          <a:ext cx="723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38</xdr:row>
      <xdr:rowOff>9525</xdr:rowOff>
    </xdr:from>
    <xdr:to>
      <xdr:col>4</xdr:col>
      <xdr:colOff>200025</xdr:colOff>
      <xdr:row>38</xdr:row>
      <xdr:rowOff>9526</xdr:rowOff>
    </xdr:to>
    <xdr:cxnSp macro="">
      <xdr:nvCxnSpPr>
        <xdr:cNvPr id="27" name="Conector reto 26"/>
        <xdr:cNvCxnSpPr/>
      </xdr:nvCxnSpPr>
      <xdr:spPr>
        <a:xfrm>
          <a:off x="990600" y="7286625"/>
          <a:ext cx="428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180975</xdr:rowOff>
    </xdr:from>
    <xdr:to>
      <xdr:col>7</xdr:col>
      <xdr:colOff>276225</xdr:colOff>
      <xdr:row>38</xdr:row>
      <xdr:rowOff>0</xdr:rowOff>
    </xdr:to>
    <xdr:cxnSp macro="">
      <xdr:nvCxnSpPr>
        <xdr:cNvPr id="30" name="Conector reto 29"/>
        <xdr:cNvCxnSpPr/>
      </xdr:nvCxnSpPr>
      <xdr:spPr>
        <a:xfrm flipV="1">
          <a:off x="1828800" y="7267575"/>
          <a:ext cx="581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52</xdr:row>
      <xdr:rowOff>180975</xdr:rowOff>
    </xdr:from>
    <xdr:to>
      <xdr:col>8</xdr:col>
      <xdr:colOff>190500</xdr:colOff>
      <xdr:row>53</xdr:row>
      <xdr:rowOff>0</xdr:rowOff>
    </xdr:to>
    <xdr:cxnSp macro="">
      <xdr:nvCxnSpPr>
        <xdr:cNvPr id="35" name="Conector reto 34"/>
        <xdr:cNvCxnSpPr/>
      </xdr:nvCxnSpPr>
      <xdr:spPr>
        <a:xfrm flipV="1">
          <a:off x="1219200" y="9972675"/>
          <a:ext cx="1714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52</xdr:row>
      <xdr:rowOff>180975</xdr:rowOff>
    </xdr:from>
    <xdr:to>
      <xdr:col>14</xdr:col>
      <xdr:colOff>228600</xdr:colOff>
      <xdr:row>53</xdr:row>
      <xdr:rowOff>0</xdr:rowOff>
    </xdr:to>
    <xdr:cxnSp macro="">
      <xdr:nvCxnSpPr>
        <xdr:cNvPr id="36" name="Conector reto 35"/>
        <xdr:cNvCxnSpPr/>
      </xdr:nvCxnSpPr>
      <xdr:spPr>
        <a:xfrm flipV="1">
          <a:off x="2781300" y="9982200"/>
          <a:ext cx="1714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53</xdr:row>
      <xdr:rowOff>9526</xdr:rowOff>
    </xdr:from>
    <xdr:to>
      <xdr:col>19</xdr:col>
      <xdr:colOff>247650</xdr:colOff>
      <xdr:row>53</xdr:row>
      <xdr:rowOff>19050</xdr:rowOff>
    </xdr:to>
    <xdr:cxnSp macro="">
      <xdr:nvCxnSpPr>
        <xdr:cNvPr id="37" name="Conector reto 36"/>
        <xdr:cNvCxnSpPr/>
      </xdr:nvCxnSpPr>
      <xdr:spPr>
        <a:xfrm>
          <a:off x="4876800" y="10001251"/>
          <a:ext cx="1162050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66</xdr:row>
      <xdr:rowOff>0</xdr:rowOff>
    </xdr:from>
    <xdr:to>
      <xdr:col>10</xdr:col>
      <xdr:colOff>266700</xdr:colOff>
      <xdr:row>66</xdr:row>
      <xdr:rowOff>0</xdr:rowOff>
    </xdr:to>
    <xdr:cxnSp macro="">
      <xdr:nvCxnSpPr>
        <xdr:cNvPr id="41" name="Conector reto 40"/>
        <xdr:cNvCxnSpPr/>
      </xdr:nvCxnSpPr>
      <xdr:spPr>
        <a:xfrm>
          <a:off x="2438400" y="12487275"/>
          <a:ext cx="876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78</xdr:row>
      <xdr:rowOff>0</xdr:rowOff>
    </xdr:from>
    <xdr:to>
      <xdr:col>12</xdr:col>
      <xdr:colOff>266700</xdr:colOff>
      <xdr:row>78</xdr:row>
      <xdr:rowOff>0</xdr:rowOff>
    </xdr:to>
    <xdr:cxnSp macro="">
      <xdr:nvCxnSpPr>
        <xdr:cNvPr id="17" name="Conector reto 16"/>
        <xdr:cNvCxnSpPr/>
      </xdr:nvCxnSpPr>
      <xdr:spPr>
        <a:xfrm>
          <a:off x="3048000" y="14773275"/>
          <a:ext cx="876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89</xdr:row>
      <xdr:rowOff>0</xdr:rowOff>
    </xdr:from>
    <xdr:to>
      <xdr:col>6</xdr:col>
      <xdr:colOff>285750</xdr:colOff>
      <xdr:row>89</xdr:row>
      <xdr:rowOff>0</xdr:rowOff>
    </xdr:to>
    <xdr:cxnSp macro="">
      <xdr:nvCxnSpPr>
        <xdr:cNvPr id="18" name="Conector reto 17"/>
        <xdr:cNvCxnSpPr/>
      </xdr:nvCxnSpPr>
      <xdr:spPr>
        <a:xfrm>
          <a:off x="304800" y="17087850"/>
          <a:ext cx="190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101</xdr:row>
      <xdr:rowOff>0</xdr:rowOff>
    </xdr:from>
    <xdr:to>
      <xdr:col>9</xdr:col>
      <xdr:colOff>295275</xdr:colOff>
      <xdr:row>101</xdr:row>
      <xdr:rowOff>0</xdr:rowOff>
    </xdr:to>
    <xdr:cxnSp macro="">
      <xdr:nvCxnSpPr>
        <xdr:cNvPr id="21" name="Conector reto 20"/>
        <xdr:cNvCxnSpPr/>
      </xdr:nvCxnSpPr>
      <xdr:spPr>
        <a:xfrm>
          <a:off x="2438400" y="19154775"/>
          <a:ext cx="600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103</xdr:row>
      <xdr:rowOff>180976</xdr:rowOff>
    </xdr:from>
    <xdr:to>
      <xdr:col>9</xdr:col>
      <xdr:colOff>95250</xdr:colOff>
      <xdr:row>104</xdr:row>
      <xdr:rowOff>0</xdr:rowOff>
    </xdr:to>
    <xdr:cxnSp macro="">
      <xdr:nvCxnSpPr>
        <xdr:cNvPr id="24" name="Conector reto 23"/>
        <xdr:cNvCxnSpPr/>
      </xdr:nvCxnSpPr>
      <xdr:spPr>
        <a:xfrm flipV="1">
          <a:off x="238125" y="19716751"/>
          <a:ext cx="260032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113</xdr:row>
      <xdr:rowOff>0</xdr:rowOff>
    </xdr:from>
    <xdr:to>
      <xdr:col>3</xdr:col>
      <xdr:colOff>295275</xdr:colOff>
      <xdr:row>113</xdr:row>
      <xdr:rowOff>0</xdr:rowOff>
    </xdr:to>
    <xdr:cxnSp macro="">
      <xdr:nvCxnSpPr>
        <xdr:cNvPr id="29" name="Conector reto 28"/>
        <xdr:cNvCxnSpPr/>
      </xdr:nvCxnSpPr>
      <xdr:spPr>
        <a:xfrm>
          <a:off x="666750" y="21440775"/>
          <a:ext cx="600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112</xdr:row>
      <xdr:rowOff>171450</xdr:rowOff>
    </xdr:from>
    <xdr:to>
      <xdr:col>9</xdr:col>
      <xdr:colOff>133350</xdr:colOff>
      <xdr:row>112</xdr:row>
      <xdr:rowOff>180975</xdr:rowOff>
    </xdr:to>
    <xdr:cxnSp macro="">
      <xdr:nvCxnSpPr>
        <xdr:cNvPr id="31" name="Conector reto 30"/>
        <xdr:cNvCxnSpPr/>
      </xdr:nvCxnSpPr>
      <xdr:spPr>
        <a:xfrm flipV="1">
          <a:off x="1743075" y="21421725"/>
          <a:ext cx="1190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126</xdr:row>
      <xdr:rowOff>114300</xdr:rowOff>
    </xdr:from>
    <xdr:to>
      <xdr:col>8</xdr:col>
      <xdr:colOff>180975</xdr:colOff>
      <xdr:row>133</xdr:row>
      <xdr:rowOff>0</xdr:rowOff>
    </xdr:to>
    <xdr:grpSp>
      <xdr:nvGrpSpPr>
        <xdr:cNvPr id="56" name="Group 134"/>
        <xdr:cNvGrpSpPr>
          <a:grpSpLocks/>
        </xdr:cNvGrpSpPr>
      </xdr:nvGrpSpPr>
      <xdr:grpSpPr bwMode="auto">
        <a:xfrm>
          <a:off x="723900" y="26203275"/>
          <a:ext cx="1990725" cy="1219200"/>
          <a:chOff x="385" y="1434"/>
          <a:chExt cx="1356" cy="875"/>
        </a:xfrm>
      </xdr:grpSpPr>
      <xdr:sp macro="" textlink="">
        <xdr:nvSpPr>
          <xdr:cNvPr id="57" name="Rectangle 135"/>
          <xdr:cNvSpPr>
            <a:spLocks noChangeArrowheads="1"/>
          </xdr:cNvSpPr>
        </xdr:nvSpPr>
        <xdr:spPr bwMode="auto">
          <a:xfrm>
            <a:off x="402" y="1671"/>
            <a:ext cx="27" cy="638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58" name="Rectangle 136"/>
          <xdr:cNvSpPr>
            <a:spLocks noChangeArrowheads="1"/>
          </xdr:cNvSpPr>
        </xdr:nvSpPr>
        <xdr:spPr bwMode="auto">
          <a:xfrm>
            <a:off x="1607" y="1671"/>
            <a:ext cx="27" cy="638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59" name="Rectangle 137"/>
          <xdr:cNvSpPr>
            <a:spLocks noChangeArrowheads="1"/>
          </xdr:cNvSpPr>
        </xdr:nvSpPr>
        <xdr:spPr bwMode="auto">
          <a:xfrm>
            <a:off x="429" y="1841"/>
            <a:ext cx="1178" cy="21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0" name="Rectangle 138"/>
          <xdr:cNvSpPr>
            <a:spLocks noChangeArrowheads="1"/>
          </xdr:cNvSpPr>
        </xdr:nvSpPr>
        <xdr:spPr bwMode="auto">
          <a:xfrm>
            <a:off x="429" y="2118"/>
            <a:ext cx="1178" cy="21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1" name="Rectangle 139"/>
          <xdr:cNvSpPr>
            <a:spLocks noChangeArrowheads="1"/>
          </xdr:cNvSpPr>
        </xdr:nvSpPr>
        <xdr:spPr bwMode="auto">
          <a:xfrm>
            <a:off x="1597" y="1758"/>
            <a:ext cx="42" cy="78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pt-BR" sz="24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24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2" name="Rectangle 140" descr="Jacarandá"/>
          <xdr:cNvSpPr>
            <a:spLocks noChangeArrowheads="1"/>
          </xdr:cNvSpPr>
        </xdr:nvSpPr>
        <xdr:spPr bwMode="auto">
          <a:xfrm>
            <a:off x="512" y="1763"/>
            <a:ext cx="471" cy="77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3" name="Rectangle 141" descr="Jacarandá"/>
          <xdr:cNvSpPr>
            <a:spLocks noChangeArrowheads="1"/>
          </xdr:cNvSpPr>
        </xdr:nvSpPr>
        <xdr:spPr bwMode="auto">
          <a:xfrm>
            <a:off x="1071" y="1763"/>
            <a:ext cx="471" cy="77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64" name="Line 142"/>
          <xdr:cNvSpPr>
            <a:spLocks noChangeShapeType="1"/>
          </xdr:cNvSpPr>
        </xdr:nvSpPr>
        <xdr:spPr bwMode="auto">
          <a:xfrm>
            <a:off x="978" y="1632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143"/>
          <xdr:cNvSpPr>
            <a:spLocks noChangeShapeType="1"/>
          </xdr:cNvSpPr>
        </xdr:nvSpPr>
        <xdr:spPr bwMode="auto">
          <a:xfrm>
            <a:off x="1076" y="1627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144"/>
          <xdr:cNvSpPr>
            <a:spLocks noChangeShapeType="1"/>
          </xdr:cNvSpPr>
        </xdr:nvSpPr>
        <xdr:spPr bwMode="auto">
          <a:xfrm>
            <a:off x="517" y="1632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145"/>
          <xdr:cNvSpPr>
            <a:spLocks noChangeShapeType="1"/>
          </xdr:cNvSpPr>
        </xdr:nvSpPr>
        <xdr:spPr bwMode="auto">
          <a:xfrm>
            <a:off x="1542" y="1632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146"/>
          <xdr:cNvSpPr>
            <a:spLocks noChangeShapeType="1"/>
          </xdr:cNvSpPr>
        </xdr:nvSpPr>
        <xdr:spPr bwMode="auto">
          <a:xfrm>
            <a:off x="855" y="1671"/>
            <a:ext cx="118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47"/>
          <xdr:cNvSpPr>
            <a:spLocks noChangeShapeType="1"/>
          </xdr:cNvSpPr>
        </xdr:nvSpPr>
        <xdr:spPr bwMode="auto">
          <a:xfrm>
            <a:off x="1424" y="1671"/>
            <a:ext cx="118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48"/>
          <xdr:cNvSpPr>
            <a:spLocks noChangeShapeType="1"/>
          </xdr:cNvSpPr>
        </xdr:nvSpPr>
        <xdr:spPr bwMode="auto">
          <a:xfrm flipH="1">
            <a:off x="1086" y="1671"/>
            <a:ext cx="117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149"/>
          <xdr:cNvSpPr>
            <a:spLocks noChangeShapeType="1"/>
          </xdr:cNvSpPr>
        </xdr:nvSpPr>
        <xdr:spPr bwMode="auto">
          <a:xfrm flipH="1">
            <a:off x="522" y="1671"/>
            <a:ext cx="118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Text Box 150"/>
          <xdr:cNvSpPr txBox="1">
            <a:spLocks noChangeArrowheads="1"/>
          </xdr:cNvSpPr>
        </xdr:nvSpPr>
        <xdr:spPr bwMode="auto">
          <a:xfrm>
            <a:off x="793" y="1434"/>
            <a:ext cx="456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5mm</a:t>
            </a:r>
          </a:p>
          <a:p>
            <a:pPr algn="l" rtl="0">
              <a:lnSpc>
                <a:spcPts val="1500"/>
              </a:lnSpc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3" name="Text Box 151"/>
          <xdr:cNvSpPr txBox="1">
            <a:spLocks noChangeArrowheads="1"/>
          </xdr:cNvSpPr>
        </xdr:nvSpPr>
        <xdr:spPr bwMode="auto">
          <a:xfrm>
            <a:off x="1381" y="1482"/>
            <a:ext cx="360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5mm</a:t>
            </a:r>
          </a:p>
          <a:p>
            <a:pPr algn="l" rtl="0">
              <a:lnSpc>
                <a:spcPts val="1500"/>
              </a:lnSpc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4" name="Text Box 152"/>
          <xdr:cNvSpPr txBox="1">
            <a:spLocks noChangeArrowheads="1"/>
          </xdr:cNvSpPr>
        </xdr:nvSpPr>
        <xdr:spPr bwMode="auto">
          <a:xfrm>
            <a:off x="385" y="1482"/>
            <a:ext cx="360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5mm</a:t>
            </a:r>
          </a:p>
          <a:p>
            <a:pPr algn="l" rtl="0">
              <a:lnSpc>
                <a:spcPts val="1500"/>
              </a:lnSpc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10</xdr:col>
      <xdr:colOff>247650</xdr:colOff>
      <xdr:row>126</xdr:row>
      <xdr:rowOff>38099</xdr:rowOff>
    </xdr:from>
    <xdr:to>
      <xdr:col>16</xdr:col>
      <xdr:colOff>266700</xdr:colOff>
      <xdr:row>132</xdr:row>
      <xdr:rowOff>142874</xdr:rowOff>
    </xdr:to>
    <xdr:grpSp>
      <xdr:nvGrpSpPr>
        <xdr:cNvPr id="75" name="Group 134"/>
        <xdr:cNvGrpSpPr>
          <a:grpSpLocks/>
        </xdr:cNvGrpSpPr>
      </xdr:nvGrpSpPr>
      <xdr:grpSpPr bwMode="auto">
        <a:xfrm>
          <a:off x="3390900" y="26127074"/>
          <a:ext cx="1847850" cy="1247775"/>
          <a:chOff x="385" y="1434"/>
          <a:chExt cx="1356" cy="875"/>
        </a:xfrm>
      </xdr:grpSpPr>
      <xdr:sp macro="" textlink="">
        <xdr:nvSpPr>
          <xdr:cNvPr id="76" name="Rectangle 135"/>
          <xdr:cNvSpPr>
            <a:spLocks noChangeArrowheads="1"/>
          </xdr:cNvSpPr>
        </xdr:nvSpPr>
        <xdr:spPr bwMode="auto">
          <a:xfrm>
            <a:off x="402" y="1671"/>
            <a:ext cx="27" cy="638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7" name="Rectangle 136"/>
          <xdr:cNvSpPr>
            <a:spLocks noChangeArrowheads="1"/>
          </xdr:cNvSpPr>
        </xdr:nvSpPr>
        <xdr:spPr bwMode="auto">
          <a:xfrm>
            <a:off x="1607" y="1671"/>
            <a:ext cx="27" cy="638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8" name="Rectangle 137"/>
          <xdr:cNvSpPr>
            <a:spLocks noChangeArrowheads="1"/>
          </xdr:cNvSpPr>
        </xdr:nvSpPr>
        <xdr:spPr bwMode="auto">
          <a:xfrm>
            <a:off x="429" y="1841"/>
            <a:ext cx="1178" cy="21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79" name="Rectangle 138"/>
          <xdr:cNvSpPr>
            <a:spLocks noChangeArrowheads="1"/>
          </xdr:cNvSpPr>
        </xdr:nvSpPr>
        <xdr:spPr bwMode="auto">
          <a:xfrm>
            <a:off x="429" y="2118"/>
            <a:ext cx="1178" cy="21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80" name="Rectangle 139"/>
          <xdr:cNvSpPr>
            <a:spLocks noChangeArrowheads="1"/>
          </xdr:cNvSpPr>
        </xdr:nvSpPr>
        <xdr:spPr bwMode="auto">
          <a:xfrm>
            <a:off x="1597" y="1758"/>
            <a:ext cx="42" cy="78"/>
          </a:xfrm>
          <a:prstGeom prst="rect">
            <a:avLst/>
          </a:prstGeom>
          <a:solidFill>
            <a:srgbClr val="000099"/>
          </a:solidFill>
          <a:ln w="9525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pt-BR" sz="24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2400" b="0" i="0" strike="noStrike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1" name="Rectangle 140" descr="Jacarandá"/>
          <xdr:cNvSpPr>
            <a:spLocks noChangeArrowheads="1"/>
          </xdr:cNvSpPr>
        </xdr:nvSpPr>
        <xdr:spPr bwMode="auto">
          <a:xfrm>
            <a:off x="512" y="1763"/>
            <a:ext cx="471" cy="77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82" name="Rectangle 141" descr="Jacarandá"/>
          <xdr:cNvSpPr>
            <a:spLocks noChangeArrowheads="1"/>
          </xdr:cNvSpPr>
        </xdr:nvSpPr>
        <xdr:spPr bwMode="auto">
          <a:xfrm>
            <a:off x="1071" y="1763"/>
            <a:ext cx="471" cy="77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83" name="Line 142"/>
          <xdr:cNvSpPr>
            <a:spLocks noChangeShapeType="1"/>
          </xdr:cNvSpPr>
        </xdr:nvSpPr>
        <xdr:spPr bwMode="auto">
          <a:xfrm>
            <a:off x="978" y="1632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143"/>
          <xdr:cNvSpPr>
            <a:spLocks noChangeShapeType="1"/>
          </xdr:cNvSpPr>
        </xdr:nvSpPr>
        <xdr:spPr bwMode="auto">
          <a:xfrm>
            <a:off x="1076" y="1627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144"/>
          <xdr:cNvSpPr>
            <a:spLocks noChangeShapeType="1"/>
          </xdr:cNvSpPr>
        </xdr:nvSpPr>
        <xdr:spPr bwMode="auto">
          <a:xfrm>
            <a:off x="517" y="1632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145"/>
          <xdr:cNvSpPr>
            <a:spLocks noChangeShapeType="1"/>
          </xdr:cNvSpPr>
        </xdr:nvSpPr>
        <xdr:spPr bwMode="auto">
          <a:xfrm>
            <a:off x="1542" y="1632"/>
            <a:ext cx="0" cy="11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146"/>
          <xdr:cNvSpPr>
            <a:spLocks noChangeShapeType="1"/>
          </xdr:cNvSpPr>
        </xdr:nvSpPr>
        <xdr:spPr bwMode="auto">
          <a:xfrm>
            <a:off x="855" y="1671"/>
            <a:ext cx="118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147"/>
          <xdr:cNvSpPr>
            <a:spLocks noChangeShapeType="1"/>
          </xdr:cNvSpPr>
        </xdr:nvSpPr>
        <xdr:spPr bwMode="auto">
          <a:xfrm>
            <a:off x="1424" y="1671"/>
            <a:ext cx="118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148"/>
          <xdr:cNvSpPr>
            <a:spLocks noChangeShapeType="1"/>
          </xdr:cNvSpPr>
        </xdr:nvSpPr>
        <xdr:spPr bwMode="auto">
          <a:xfrm flipH="1">
            <a:off x="1086" y="1671"/>
            <a:ext cx="117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149"/>
          <xdr:cNvSpPr>
            <a:spLocks noChangeShapeType="1"/>
          </xdr:cNvSpPr>
        </xdr:nvSpPr>
        <xdr:spPr bwMode="auto">
          <a:xfrm flipH="1">
            <a:off x="522" y="1671"/>
            <a:ext cx="118" cy="0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Text Box 150"/>
          <xdr:cNvSpPr txBox="1">
            <a:spLocks noChangeArrowheads="1"/>
          </xdr:cNvSpPr>
        </xdr:nvSpPr>
        <xdr:spPr bwMode="auto">
          <a:xfrm>
            <a:off x="793" y="1434"/>
            <a:ext cx="456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5mm</a:t>
            </a:r>
          </a:p>
          <a:p>
            <a:pPr algn="l" rtl="0">
              <a:lnSpc>
                <a:spcPts val="1500"/>
              </a:lnSpc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2" name="Text Box 151"/>
          <xdr:cNvSpPr txBox="1">
            <a:spLocks noChangeArrowheads="1"/>
          </xdr:cNvSpPr>
        </xdr:nvSpPr>
        <xdr:spPr bwMode="auto">
          <a:xfrm>
            <a:off x="1381" y="1482"/>
            <a:ext cx="360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5mm</a:t>
            </a:r>
          </a:p>
          <a:p>
            <a:pPr algn="l" rtl="0">
              <a:lnSpc>
                <a:spcPts val="1500"/>
              </a:lnSpc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3" name="Text Box 152"/>
          <xdr:cNvSpPr txBox="1">
            <a:spLocks noChangeArrowheads="1"/>
          </xdr:cNvSpPr>
        </xdr:nvSpPr>
        <xdr:spPr bwMode="auto">
          <a:xfrm>
            <a:off x="385" y="1482"/>
            <a:ext cx="360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5mm</a:t>
            </a:r>
          </a:p>
          <a:p>
            <a:pPr algn="l" rtl="0">
              <a:lnSpc>
                <a:spcPts val="1500"/>
              </a:lnSpc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133350</xdr:colOff>
      <xdr:row>132</xdr:row>
      <xdr:rowOff>171451</xdr:rowOff>
    </xdr:from>
    <xdr:to>
      <xdr:col>13</xdr:col>
      <xdr:colOff>133350</xdr:colOff>
      <xdr:row>138</xdr:row>
      <xdr:rowOff>171451</xdr:rowOff>
    </xdr:to>
    <xdr:grpSp>
      <xdr:nvGrpSpPr>
        <xdr:cNvPr id="94" name="Group 185"/>
        <xdr:cNvGrpSpPr>
          <a:grpSpLocks/>
        </xdr:cNvGrpSpPr>
      </xdr:nvGrpSpPr>
      <xdr:grpSpPr bwMode="auto">
        <a:xfrm>
          <a:off x="1752600" y="27403426"/>
          <a:ext cx="2438400" cy="1143000"/>
          <a:chOff x="864" y="1296"/>
          <a:chExt cx="3600" cy="2365"/>
        </a:xfrm>
      </xdr:grpSpPr>
      <xdr:grpSp>
        <xdr:nvGrpSpPr>
          <xdr:cNvPr id="95" name="Group 186"/>
          <xdr:cNvGrpSpPr>
            <a:grpSpLocks/>
          </xdr:cNvGrpSpPr>
        </xdr:nvGrpSpPr>
        <xdr:grpSpPr bwMode="auto">
          <a:xfrm>
            <a:off x="1968" y="1296"/>
            <a:ext cx="1872" cy="1632"/>
            <a:chOff x="2592" y="1008"/>
            <a:chExt cx="1872" cy="1632"/>
          </a:xfrm>
        </xdr:grpSpPr>
        <xdr:sp macro="" textlink="">
          <xdr:nvSpPr>
            <xdr:cNvPr id="106" name="Rectangle 187"/>
            <xdr:cNvSpPr>
              <a:spLocks noChangeArrowheads="1"/>
            </xdr:cNvSpPr>
          </xdr:nvSpPr>
          <xdr:spPr bwMode="auto">
            <a:xfrm>
              <a:off x="4320" y="1008"/>
              <a:ext cx="144" cy="1632"/>
            </a:xfrm>
            <a:prstGeom prst="rect">
              <a:avLst/>
            </a:prstGeom>
            <a:solidFill>
              <a:srgbClr val="000099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sp macro="" textlink="">
          <xdr:nvSpPr>
            <xdr:cNvPr id="107" name="Rectangle 188"/>
            <xdr:cNvSpPr>
              <a:spLocks noChangeArrowheads="1"/>
            </xdr:cNvSpPr>
          </xdr:nvSpPr>
          <xdr:spPr bwMode="auto">
            <a:xfrm rot="-708595">
              <a:off x="2592" y="1824"/>
              <a:ext cx="1824" cy="144"/>
            </a:xfrm>
            <a:prstGeom prst="rect">
              <a:avLst/>
            </a:prstGeom>
            <a:solidFill>
              <a:srgbClr val="000099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</xdr:grpSp>
      <xdr:grpSp>
        <xdr:nvGrpSpPr>
          <xdr:cNvPr id="96" name="Group 189"/>
          <xdr:cNvGrpSpPr>
            <a:grpSpLocks/>
          </xdr:cNvGrpSpPr>
        </xdr:nvGrpSpPr>
        <xdr:grpSpPr bwMode="auto">
          <a:xfrm rot="242377">
            <a:off x="864" y="1488"/>
            <a:ext cx="3600" cy="768"/>
            <a:chOff x="2496" y="1937"/>
            <a:chExt cx="1245" cy="445"/>
          </a:xfrm>
        </xdr:grpSpPr>
        <xdr:sp macro="" textlink="">
          <xdr:nvSpPr>
            <xdr:cNvPr id="101" name="Freeform 190" descr="Jacarandá"/>
            <xdr:cNvSpPr>
              <a:spLocks/>
            </xdr:cNvSpPr>
          </xdr:nvSpPr>
          <xdr:spPr bwMode="auto">
            <a:xfrm>
              <a:off x="2848" y="1937"/>
              <a:ext cx="893" cy="387"/>
            </a:xfrm>
            <a:custGeom>
              <a:avLst/>
              <a:gdLst>
                <a:gd name="T0" fmla="*/ 0 w 4463"/>
                <a:gd name="T1" fmla="*/ 0 h 1937"/>
                <a:gd name="T2" fmla="*/ 0 w 4463"/>
                <a:gd name="T3" fmla="*/ 0 h 1937"/>
                <a:gd name="T4" fmla="*/ 0 w 4463"/>
                <a:gd name="T5" fmla="*/ 0 h 1937"/>
                <a:gd name="T6" fmla="*/ 0 w 4463"/>
                <a:gd name="T7" fmla="*/ 0 h 1937"/>
                <a:gd name="T8" fmla="*/ 0 w 4463"/>
                <a:gd name="T9" fmla="*/ 0 h 193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463"/>
                <a:gd name="T16" fmla="*/ 0 h 1937"/>
                <a:gd name="T17" fmla="*/ 4463 w 4463"/>
                <a:gd name="T18" fmla="*/ 1937 h 1937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463" h="1937">
                  <a:moveTo>
                    <a:pt x="89" y="0"/>
                  </a:moveTo>
                  <a:lnTo>
                    <a:pt x="0" y="565"/>
                  </a:lnTo>
                  <a:lnTo>
                    <a:pt x="4362" y="1937"/>
                  </a:lnTo>
                  <a:lnTo>
                    <a:pt x="4463" y="1312"/>
                  </a:lnTo>
                  <a:lnTo>
                    <a:pt x="89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102" name="Freeform 191" descr="Jacarandá"/>
            <xdr:cNvSpPr>
              <a:spLocks/>
            </xdr:cNvSpPr>
          </xdr:nvSpPr>
          <xdr:spPr bwMode="auto">
            <a:xfrm>
              <a:off x="3398" y="2199"/>
              <a:ext cx="343" cy="183"/>
            </a:xfrm>
            <a:custGeom>
              <a:avLst/>
              <a:gdLst>
                <a:gd name="T0" fmla="*/ 0 w 1716"/>
                <a:gd name="T1" fmla="*/ 0 h 913"/>
                <a:gd name="T2" fmla="*/ 0 w 1716"/>
                <a:gd name="T3" fmla="*/ 0 h 913"/>
                <a:gd name="T4" fmla="*/ 0 w 1716"/>
                <a:gd name="T5" fmla="*/ 0 h 913"/>
                <a:gd name="T6" fmla="*/ 0 w 1716"/>
                <a:gd name="T7" fmla="*/ 0 h 913"/>
                <a:gd name="T8" fmla="*/ 0 w 1716"/>
                <a:gd name="T9" fmla="*/ 0 h 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716"/>
                <a:gd name="T16" fmla="*/ 0 h 913"/>
                <a:gd name="T17" fmla="*/ 1716 w 1716"/>
                <a:gd name="T18" fmla="*/ 913 h 91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716" h="913">
                  <a:moveTo>
                    <a:pt x="1716" y="0"/>
                  </a:moveTo>
                  <a:lnTo>
                    <a:pt x="1615" y="625"/>
                  </a:lnTo>
                  <a:lnTo>
                    <a:pt x="0" y="913"/>
                  </a:lnTo>
                  <a:lnTo>
                    <a:pt x="109" y="239"/>
                  </a:lnTo>
                  <a:lnTo>
                    <a:pt x="1716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103" name="Freeform 192" descr="Jacarandá"/>
            <xdr:cNvSpPr>
              <a:spLocks/>
            </xdr:cNvSpPr>
          </xdr:nvSpPr>
          <xdr:spPr bwMode="auto">
            <a:xfrm>
              <a:off x="2498" y="1937"/>
              <a:ext cx="368" cy="145"/>
            </a:xfrm>
            <a:custGeom>
              <a:avLst/>
              <a:gdLst>
                <a:gd name="T0" fmla="*/ 0 w 1841"/>
                <a:gd name="T1" fmla="*/ 0 h 726"/>
                <a:gd name="T2" fmla="*/ 0 w 1841"/>
                <a:gd name="T3" fmla="*/ 0 h 726"/>
                <a:gd name="T4" fmla="*/ 0 w 1841"/>
                <a:gd name="T5" fmla="*/ 0 h 726"/>
                <a:gd name="T6" fmla="*/ 0 w 1841"/>
                <a:gd name="T7" fmla="*/ 0 h 726"/>
                <a:gd name="T8" fmla="*/ 0 w 1841"/>
                <a:gd name="T9" fmla="*/ 0 h 72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841"/>
                <a:gd name="T16" fmla="*/ 0 h 726"/>
                <a:gd name="T17" fmla="*/ 1841 w 1841"/>
                <a:gd name="T18" fmla="*/ 726 h 72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841" h="726">
                  <a:moveTo>
                    <a:pt x="95" y="122"/>
                  </a:moveTo>
                  <a:lnTo>
                    <a:pt x="0" y="726"/>
                  </a:lnTo>
                  <a:lnTo>
                    <a:pt x="1752" y="565"/>
                  </a:lnTo>
                  <a:lnTo>
                    <a:pt x="1841" y="0"/>
                  </a:lnTo>
                  <a:lnTo>
                    <a:pt x="95" y="122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104" name="Freeform 193" descr="Jacarandá"/>
            <xdr:cNvSpPr>
              <a:spLocks/>
            </xdr:cNvSpPr>
          </xdr:nvSpPr>
          <xdr:spPr bwMode="auto">
            <a:xfrm>
              <a:off x="2496" y="1961"/>
              <a:ext cx="922" cy="421"/>
            </a:xfrm>
            <a:custGeom>
              <a:avLst/>
              <a:gdLst>
                <a:gd name="T0" fmla="*/ 0 w 4608"/>
                <a:gd name="T1" fmla="*/ 0 h 2103"/>
                <a:gd name="T2" fmla="*/ 0 w 4608"/>
                <a:gd name="T3" fmla="*/ 0 h 2103"/>
                <a:gd name="T4" fmla="*/ 0 w 4608"/>
                <a:gd name="T5" fmla="*/ 0 h 2103"/>
                <a:gd name="T6" fmla="*/ 0 w 4608"/>
                <a:gd name="T7" fmla="*/ 0 h 2103"/>
                <a:gd name="T8" fmla="*/ 0 w 4608"/>
                <a:gd name="T9" fmla="*/ 0 h 210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4608"/>
                <a:gd name="T16" fmla="*/ 0 h 2103"/>
                <a:gd name="T17" fmla="*/ 4608 w 4608"/>
                <a:gd name="T18" fmla="*/ 2103 h 2103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4608" h="2103">
                  <a:moveTo>
                    <a:pt x="4608" y="1429"/>
                  </a:moveTo>
                  <a:lnTo>
                    <a:pt x="4499" y="2103"/>
                  </a:lnTo>
                  <a:lnTo>
                    <a:pt x="0" y="604"/>
                  </a:lnTo>
                  <a:lnTo>
                    <a:pt x="95" y="0"/>
                  </a:lnTo>
                  <a:lnTo>
                    <a:pt x="4608" y="1429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>
              <a:solidFill>
                <a:srgbClr val="FFFFFF"/>
              </a:solidFill>
              <a:round/>
              <a:headEnd/>
              <a:tailEnd/>
            </a:ln>
          </xdr:spPr>
        </xdr:sp>
        <xdr:sp macro="" textlink="">
          <xdr:nvSpPr>
            <xdr:cNvPr id="105" name="Freeform 194" descr="Jacarandá"/>
            <xdr:cNvSpPr>
              <a:spLocks/>
            </xdr:cNvSpPr>
          </xdr:nvSpPr>
          <xdr:spPr bwMode="auto">
            <a:xfrm>
              <a:off x="2517" y="1937"/>
              <a:ext cx="1224" cy="310"/>
            </a:xfrm>
            <a:custGeom>
              <a:avLst/>
              <a:gdLst>
                <a:gd name="T0" fmla="*/ 0 w 6120"/>
                <a:gd name="T1" fmla="*/ 0 h 1551"/>
                <a:gd name="T2" fmla="*/ 0 w 6120"/>
                <a:gd name="T3" fmla="*/ 0 h 1551"/>
                <a:gd name="T4" fmla="*/ 0 w 6120"/>
                <a:gd name="T5" fmla="*/ 0 h 1551"/>
                <a:gd name="T6" fmla="*/ 0 w 6120"/>
                <a:gd name="T7" fmla="*/ 0 h 1551"/>
                <a:gd name="T8" fmla="*/ 0 w 6120"/>
                <a:gd name="T9" fmla="*/ 0 h 15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120"/>
                <a:gd name="T16" fmla="*/ 0 h 1551"/>
                <a:gd name="T17" fmla="*/ 6120 w 6120"/>
                <a:gd name="T18" fmla="*/ 1551 h 155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120" h="1551">
                  <a:moveTo>
                    <a:pt x="1746" y="0"/>
                  </a:moveTo>
                  <a:lnTo>
                    <a:pt x="6120" y="1312"/>
                  </a:lnTo>
                  <a:lnTo>
                    <a:pt x="4513" y="1551"/>
                  </a:lnTo>
                  <a:lnTo>
                    <a:pt x="0" y="122"/>
                  </a:lnTo>
                  <a:lnTo>
                    <a:pt x="1746" y="0"/>
                  </a:lnTo>
                  <a:close/>
                </a:path>
              </a:pathLst>
            </a:custGeom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9525">
              <a:solidFill>
                <a:srgbClr val="FFFFFF"/>
              </a:solidFill>
              <a:round/>
              <a:headEnd/>
              <a:tailEnd/>
            </a:ln>
          </xdr:spPr>
        </xdr:sp>
      </xdr:grpSp>
      <xdr:sp macro="" textlink="">
        <xdr:nvSpPr>
          <xdr:cNvPr id="97" name="Line 195"/>
          <xdr:cNvSpPr>
            <a:spLocks noChangeShapeType="1"/>
          </xdr:cNvSpPr>
        </xdr:nvSpPr>
        <xdr:spPr bwMode="auto">
          <a:xfrm>
            <a:off x="3456" y="2304"/>
            <a:ext cx="0" cy="672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196"/>
          <xdr:cNvSpPr>
            <a:spLocks noChangeShapeType="1"/>
          </xdr:cNvSpPr>
        </xdr:nvSpPr>
        <xdr:spPr bwMode="auto">
          <a:xfrm>
            <a:off x="3024" y="2208"/>
            <a:ext cx="0" cy="576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197"/>
          <xdr:cNvSpPr>
            <a:spLocks noChangeShapeType="1"/>
          </xdr:cNvSpPr>
        </xdr:nvSpPr>
        <xdr:spPr bwMode="auto">
          <a:xfrm>
            <a:off x="3024" y="2688"/>
            <a:ext cx="432" cy="144"/>
          </a:xfrm>
          <a:prstGeom prst="line">
            <a:avLst/>
          </a:prstGeom>
          <a:noFill/>
          <a:ln w="9525">
            <a:solidFill>
              <a:srgbClr val="FFFF66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Text Box 198"/>
          <xdr:cNvSpPr txBox="1">
            <a:spLocks noChangeArrowheads="1"/>
          </xdr:cNvSpPr>
        </xdr:nvSpPr>
        <xdr:spPr bwMode="auto">
          <a:xfrm rot="1396866">
            <a:off x="2356" y="3059"/>
            <a:ext cx="1519" cy="6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200 a 600 mm</a:t>
            </a:r>
          </a:p>
          <a:p>
            <a:pPr algn="l" rtl="0">
              <a:defRPr sz="1000"/>
            </a:pPr>
            <a:endParaRPr lang="pt-BR" sz="14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9</xdr:col>
      <xdr:colOff>0</xdr:colOff>
      <xdr:row>160</xdr:row>
      <xdr:rowOff>0</xdr:rowOff>
    </xdr:from>
    <xdr:to>
      <xdr:col>11</xdr:col>
      <xdr:colOff>247650</xdr:colOff>
      <xdr:row>160</xdr:row>
      <xdr:rowOff>9525</xdr:rowOff>
    </xdr:to>
    <xdr:cxnSp macro="">
      <xdr:nvCxnSpPr>
        <xdr:cNvPr id="108" name="Conector reto 107"/>
        <xdr:cNvCxnSpPr/>
      </xdr:nvCxnSpPr>
      <xdr:spPr>
        <a:xfrm>
          <a:off x="2800350" y="30460950"/>
          <a:ext cx="8572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194</xdr:row>
      <xdr:rowOff>161925</xdr:rowOff>
    </xdr:from>
    <xdr:to>
      <xdr:col>15</xdr:col>
      <xdr:colOff>28575</xdr:colOff>
      <xdr:row>194</xdr:row>
      <xdr:rowOff>171450</xdr:rowOff>
    </xdr:to>
    <xdr:cxnSp macro="">
      <xdr:nvCxnSpPr>
        <xdr:cNvPr id="25" name="Conector reto 24"/>
        <xdr:cNvCxnSpPr/>
      </xdr:nvCxnSpPr>
      <xdr:spPr>
        <a:xfrm flipV="1">
          <a:off x="1609725" y="37604700"/>
          <a:ext cx="3086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66675</xdr:rowOff>
    </xdr:from>
    <xdr:to>
      <xdr:col>3</xdr:col>
      <xdr:colOff>140224</xdr:colOff>
      <xdr:row>0</xdr:row>
      <xdr:rowOff>638175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054624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86</xdr:row>
      <xdr:rowOff>0</xdr:rowOff>
    </xdr:from>
    <xdr:to>
      <xdr:col>6</xdr:col>
      <xdr:colOff>152400</xdr:colOff>
      <xdr:row>86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342900" y="15954375"/>
          <a:ext cx="399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83</xdr:row>
      <xdr:rowOff>28575</xdr:rowOff>
    </xdr:from>
    <xdr:to>
      <xdr:col>13</xdr:col>
      <xdr:colOff>76200</xdr:colOff>
      <xdr:row>83</xdr:row>
      <xdr:rowOff>28575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5314950" y="15487650"/>
          <a:ext cx="419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9525</xdr:colOff>
      <xdr:row>72</xdr:row>
      <xdr:rowOff>28575</xdr:rowOff>
    </xdr:from>
    <xdr:to>
      <xdr:col>15</xdr:col>
      <xdr:colOff>666750</xdr:colOff>
      <xdr:row>78</xdr:row>
      <xdr:rowOff>133350</xdr:rowOff>
    </xdr:to>
    <xdr:sp macro="" textlink="">
      <xdr:nvSpPr>
        <xdr:cNvPr id="5" name="CaixaDeTexto 4"/>
        <xdr:cNvSpPr txBox="1">
          <a:spLocks noChangeArrowheads="1"/>
        </xdr:cNvSpPr>
      </xdr:nvSpPr>
      <xdr:spPr bwMode="auto">
        <a:xfrm>
          <a:off x="8686800" y="13211175"/>
          <a:ext cx="31337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lnSpc>
              <a:spcPts val="9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Observações: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1 - Colocar quebra vão a cada 1,25m no máximo.</a:t>
          </a:r>
        </a:p>
        <a:p>
          <a:pPr algn="l" rtl="0">
            <a:lnSpc>
              <a:spcPts val="9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2 - Fazer travamento dos pontos de apoio na viga.  </a:t>
          </a:r>
        </a:p>
        <a:p>
          <a:pPr algn="l" rtl="0">
            <a:lnSpc>
              <a:spcPts val="8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3 - Colocar travamento a cada 2 m no minimo para </a:t>
          </a:r>
        </a:p>
        <a:p>
          <a:pPr algn="l" rtl="0">
            <a:lnSpc>
              <a:spcPts val="8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garantir a estabilidade.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</xdr:row>
          <xdr:rowOff>57150</xdr:rowOff>
        </xdr:from>
        <xdr:to>
          <xdr:col>6</xdr:col>
          <xdr:colOff>695325</xdr:colOff>
          <xdr:row>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NPE Niplan Service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</xdr:row>
          <xdr:rowOff>0</xdr:rowOff>
        </xdr:from>
        <xdr:to>
          <xdr:col>6</xdr:col>
          <xdr:colOff>666750</xdr:colOff>
          <xdr:row>2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Andaimes -Manutenção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1</xdr:row>
          <xdr:rowOff>66675</xdr:rowOff>
        </xdr:from>
        <xdr:to>
          <xdr:col>12</xdr:col>
          <xdr:colOff>0</xdr:colOff>
          <xdr:row>2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Pedido de Equipamentos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2</xdr:row>
          <xdr:rowOff>0</xdr:rowOff>
        </xdr:from>
        <xdr:to>
          <xdr:col>12</xdr:col>
          <xdr:colOff>0</xdr:colOff>
          <xdr:row>2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Transferência de Equipamentos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71</xdr:row>
          <xdr:rowOff>0</xdr:rowOff>
        </xdr:from>
        <xdr:to>
          <xdr:col>13</xdr:col>
          <xdr:colOff>628650</xdr:colOff>
          <xdr:row>72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Conta do Cliente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990600</xdr:colOff>
          <xdr:row>71</xdr:row>
          <xdr:rowOff>0</xdr:rowOff>
        </xdr:from>
        <xdr:to>
          <xdr:col>15</xdr:col>
          <xdr:colOff>457200</xdr:colOff>
          <xdr:row>72</xdr:row>
          <xdr:rowOff>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NPE Niplan Service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83</xdr:row>
      <xdr:rowOff>0</xdr:rowOff>
    </xdr:from>
    <xdr:to>
      <xdr:col>3</xdr:col>
      <xdr:colOff>619125</xdr:colOff>
      <xdr:row>83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0" y="15459075"/>
          <a:ext cx="3057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209550</xdr:colOff>
      <xdr:row>0</xdr:row>
      <xdr:rowOff>0</xdr:rowOff>
    </xdr:from>
    <xdr:to>
      <xdr:col>1</xdr:col>
      <xdr:colOff>434614</xdr:colOff>
      <xdr:row>1</xdr:row>
      <xdr:rowOff>85725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40616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ares.t.1986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AF208"/>
  <sheetViews>
    <sheetView showGridLines="0" tabSelected="1" view="pageBreakPreview" zoomScaleNormal="100" zoomScaleSheetLayoutView="100" workbookViewId="0">
      <selection activeCell="X14" sqref="X14:Z14"/>
    </sheetView>
  </sheetViews>
  <sheetFormatPr defaultRowHeight="15" x14ac:dyDescent="0.25"/>
  <cols>
    <col min="1" max="1" width="4.5703125" style="81" customWidth="1"/>
    <col min="2" max="2" width="5.42578125" style="81" customWidth="1"/>
    <col min="3" max="3" width="4.5703125" style="81" customWidth="1"/>
    <col min="4" max="4" width="5.140625" style="81" customWidth="1"/>
    <col min="5" max="17" width="4.5703125" style="81" customWidth="1"/>
    <col min="18" max="18" width="5.5703125" style="81" customWidth="1"/>
    <col min="19" max="19" width="11.140625" style="81" bestFit="1" customWidth="1"/>
    <col min="20" max="20" width="4.42578125" style="81" bestFit="1" customWidth="1"/>
    <col min="21" max="21" width="9.140625" style="42"/>
    <col min="22" max="22" width="10.5703125" style="42" customWidth="1"/>
    <col min="23" max="23" width="17.140625" style="42" customWidth="1"/>
    <col min="24" max="24" width="9.140625" style="42"/>
    <col min="25" max="25" width="15.28515625" style="42" customWidth="1"/>
    <col min="26" max="16384" width="9.140625" style="42"/>
  </cols>
  <sheetData>
    <row r="1" spans="1:32" ht="51" customHeight="1" thickBot="1" x14ac:dyDescent="0.3">
      <c r="A1" s="579"/>
      <c r="B1" s="445"/>
      <c r="C1" s="445"/>
      <c r="D1" s="580" t="s">
        <v>275</v>
      </c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1"/>
    </row>
    <row r="2" spans="1:32" ht="15.75" thickBot="1" x14ac:dyDescent="0.3">
      <c r="A2" s="401" t="s">
        <v>0</v>
      </c>
      <c r="B2" s="402"/>
      <c r="C2" s="429" t="str">
        <f>AA3</f>
        <v>VALE - MINA CAUÊ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  <row r="3" spans="1:32" ht="15.75" thickBot="1" x14ac:dyDescent="0.3">
      <c r="A3" s="401" t="s">
        <v>1</v>
      </c>
      <c r="B3" s="402"/>
      <c r="C3" s="429" t="str">
        <f>AA4</f>
        <v>USINA DE BENEFICIAMENTO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1"/>
      <c r="V3" s="375" t="s">
        <v>10</v>
      </c>
      <c r="W3" s="376"/>
      <c r="X3" s="349">
        <v>0.6</v>
      </c>
      <c r="Z3" s="344" t="s">
        <v>265</v>
      </c>
      <c r="AA3" s="418" t="s">
        <v>293</v>
      </c>
      <c r="AB3" s="418"/>
      <c r="AC3" s="418"/>
      <c r="AD3" s="418"/>
      <c r="AE3" s="418"/>
      <c r="AF3" s="419"/>
    </row>
    <row r="4" spans="1:32" ht="15.75" thickBot="1" x14ac:dyDescent="0.3">
      <c r="A4" s="401" t="s">
        <v>2</v>
      </c>
      <c r="B4" s="402"/>
      <c r="C4" s="424" t="str">
        <f>AA5</f>
        <v>PLATAFORMA DE TRABALHO</v>
      </c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6"/>
      <c r="V4" s="377" t="s">
        <v>11</v>
      </c>
      <c r="W4" s="378"/>
      <c r="X4" s="349">
        <v>1.75</v>
      </c>
      <c r="Z4" s="345" t="s">
        <v>266</v>
      </c>
      <c r="AA4" s="420" t="s">
        <v>292</v>
      </c>
      <c r="AB4" s="420"/>
      <c r="AC4" s="420"/>
      <c r="AD4" s="420"/>
      <c r="AE4" s="420"/>
      <c r="AF4" s="421"/>
    </row>
    <row r="5" spans="1:32" ht="15.75" thickBot="1" x14ac:dyDescent="0.3">
      <c r="A5" s="401" t="s">
        <v>3</v>
      </c>
      <c r="B5" s="402"/>
      <c r="C5" s="429" t="str">
        <f>AA6</f>
        <v>NPE-181204-A-001-F112-03</v>
      </c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1"/>
      <c r="V5" s="377" t="s">
        <v>12</v>
      </c>
      <c r="W5" s="378"/>
      <c r="X5" s="349">
        <v>1</v>
      </c>
      <c r="Z5" s="345" t="s">
        <v>267</v>
      </c>
      <c r="AA5" s="420" t="s">
        <v>291</v>
      </c>
      <c r="AB5" s="420"/>
      <c r="AC5" s="420"/>
      <c r="AD5" s="420"/>
      <c r="AE5" s="420"/>
      <c r="AF5" s="421"/>
    </row>
    <row r="6" spans="1:32" ht="15.75" thickBot="1" x14ac:dyDescent="0.3">
      <c r="A6" s="48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V6" s="377" t="s">
        <v>13</v>
      </c>
      <c r="W6" s="378"/>
      <c r="X6" s="349">
        <v>1</v>
      </c>
      <c r="Z6" s="346" t="s">
        <v>268</v>
      </c>
      <c r="AA6" s="422" t="s">
        <v>290</v>
      </c>
      <c r="AB6" s="422"/>
      <c r="AC6" s="422"/>
      <c r="AD6" s="422"/>
      <c r="AE6" s="422"/>
      <c r="AF6" s="423"/>
    </row>
    <row r="7" spans="1:32" ht="15.75" thickBot="1" x14ac:dyDescent="0.3">
      <c r="A7" s="379" t="s">
        <v>4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121"/>
      <c r="V7" s="390" t="s">
        <v>48</v>
      </c>
      <c r="W7" s="391"/>
      <c r="X7" s="349">
        <v>4</v>
      </c>
    </row>
    <row r="8" spans="1:32" ht="15.75" thickBot="1" x14ac:dyDescent="0.3">
      <c r="A8" s="4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7"/>
      <c r="V8" s="390" t="s">
        <v>56</v>
      </c>
      <c r="W8" s="391"/>
      <c r="X8" s="350">
        <v>1</v>
      </c>
    </row>
    <row r="9" spans="1:32" ht="21" customHeight="1" thickBot="1" x14ac:dyDescent="0.3">
      <c r="A9" s="381" t="s">
        <v>5</v>
      </c>
      <c r="B9" s="382"/>
      <c r="C9" s="382"/>
      <c r="D9" s="382"/>
      <c r="E9" s="382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V9" s="377" t="s">
        <v>58</v>
      </c>
      <c r="W9" s="378"/>
      <c r="X9" s="349">
        <v>1</v>
      </c>
    </row>
    <row r="10" spans="1:32" ht="15" customHeight="1" thickBot="1" x14ac:dyDescent="0.3">
      <c r="A10" s="383" t="s">
        <v>6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5"/>
      <c r="V10" s="388" t="s">
        <v>269</v>
      </c>
      <c r="W10" s="389"/>
      <c r="X10" s="349">
        <v>1</v>
      </c>
    </row>
    <row r="11" spans="1:32" x14ac:dyDescent="0.25">
      <c r="A11" s="3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5"/>
      <c r="U11" s="386" t="s">
        <v>263</v>
      </c>
      <c r="V11" s="386"/>
      <c r="W11" s="386"/>
      <c r="X11" s="386"/>
      <c r="Y11" s="386"/>
    </row>
    <row r="12" spans="1:32" x14ac:dyDescent="0.25">
      <c r="A12" s="383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5"/>
      <c r="U12" s="81"/>
      <c r="V12" s="387" t="s">
        <v>264</v>
      </c>
      <c r="W12" s="386"/>
      <c r="X12" s="386"/>
      <c r="Y12" s="81"/>
    </row>
    <row r="13" spans="1:32" ht="15.75" thickBot="1" x14ac:dyDescent="0.3">
      <c r="A13" s="383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5"/>
      <c r="AD13" s="42" t="s">
        <v>289</v>
      </c>
    </row>
    <row r="14" spans="1:32" ht="15.75" thickBot="1" x14ac:dyDescent="0.3">
      <c r="A14" s="383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5"/>
      <c r="V14" s="443" t="s">
        <v>273</v>
      </c>
      <c r="W14" s="444"/>
      <c r="X14" s="445" t="s">
        <v>287</v>
      </c>
      <c r="Y14" s="445"/>
      <c r="Z14" s="446"/>
    </row>
    <row r="15" spans="1:32" ht="15.75" thickBot="1" x14ac:dyDescent="0.3">
      <c r="A15" s="383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5"/>
      <c r="V15" s="441" t="s">
        <v>274</v>
      </c>
      <c r="W15" s="442"/>
      <c r="X15" s="445" t="s">
        <v>288</v>
      </c>
      <c r="Y15" s="445"/>
      <c r="Z15" s="446"/>
    </row>
    <row r="16" spans="1:32" x14ac:dyDescent="0.25">
      <c r="A16" s="383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5"/>
    </row>
    <row r="17" spans="1:20" x14ac:dyDescent="0.25">
      <c r="A17" s="383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5"/>
    </row>
    <row r="18" spans="1:20" x14ac:dyDescent="0.25">
      <c r="A18" s="383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5"/>
    </row>
    <row r="19" spans="1:20" x14ac:dyDescent="0.25">
      <c r="A19" s="383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5"/>
    </row>
    <row r="20" spans="1:20" x14ac:dyDescent="0.25">
      <c r="A20" s="383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5"/>
    </row>
    <row r="21" spans="1:20" ht="15.75" thickBot="1" x14ac:dyDescent="0.3">
      <c r="A21" s="48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</row>
    <row r="22" spans="1:20" ht="21.75" customHeight="1" thickBot="1" x14ac:dyDescent="0.3">
      <c r="A22" s="403" t="s">
        <v>7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104"/>
      <c r="M22" s="104"/>
      <c r="N22" s="104"/>
      <c r="O22" s="104"/>
      <c r="P22" s="104"/>
      <c r="Q22" s="104"/>
      <c r="R22" s="104"/>
      <c r="S22" s="104"/>
      <c r="T22" s="105"/>
    </row>
    <row r="23" spans="1:20" x14ac:dyDescent="0.25">
      <c r="A23" s="4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/>
    </row>
    <row r="24" spans="1:20" x14ac:dyDescent="0.25">
      <c r="A24" s="356" t="s">
        <v>8</v>
      </c>
      <c r="B24" s="357"/>
      <c r="C24" s="357"/>
      <c r="D24" s="357"/>
      <c r="E24" s="357"/>
      <c r="F24" s="49">
        <f>X3</f>
        <v>0.6</v>
      </c>
      <c r="G24" s="50" t="s">
        <v>9</v>
      </c>
      <c r="H24" s="51"/>
      <c r="I24" s="51"/>
      <c r="J24" s="51"/>
      <c r="K24" s="51"/>
      <c r="L24" s="51"/>
      <c r="M24" s="51"/>
      <c r="N24" s="51"/>
      <c r="O24" s="51"/>
      <c r="P24" s="51"/>
      <c r="Q24" s="46"/>
      <c r="R24" s="46"/>
      <c r="S24" s="46"/>
      <c r="T24" s="47"/>
    </row>
    <row r="25" spans="1:20" x14ac:dyDescent="0.25">
      <c r="A25" s="4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</row>
    <row r="26" spans="1:20" x14ac:dyDescent="0.25">
      <c r="A26" s="408" t="s">
        <v>16</v>
      </c>
      <c r="B26" s="393"/>
      <c r="C26" s="52">
        <f>F24</f>
        <v>0.6</v>
      </c>
      <c r="D26" s="46" t="s">
        <v>9</v>
      </c>
      <c r="E26" s="88" t="s">
        <v>14</v>
      </c>
      <c r="F26" s="46">
        <f>C26*100</f>
        <v>60</v>
      </c>
      <c r="G26" s="46" t="s">
        <v>15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</row>
    <row r="27" spans="1:20" x14ac:dyDescent="0.25">
      <c r="A27" s="409" t="s">
        <v>17</v>
      </c>
      <c r="B27" s="368"/>
      <c r="C27" s="368"/>
      <c r="D27" s="368"/>
      <c r="E27" s="53">
        <v>4.33</v>
      </c>
      <c r="F27" s="46" t="s">
        <v>18</v>
      </c>
      <c r="G27" s="46" t="s">
        <v>19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</row>
    <row r="28" spans="1:20" x14ac:dyDescent="0.25">
      <c r="A28" s="359" t="s">
        <v>21</v>
      </c>
      <c r="B28" s="360"/>
      <c r="C28" s="360"/>
      <c r="D28" s="360"/>
      <c r="E28" s="360"/>
      <c r="F28" s="360"/>
      <c r="G28" s="367">
        <v>11</v>
      </c>
      <c r="H28" s="367"/>
      <c r="I28" s="46" t="s">
        <v>20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</row>
    <row r="29" spans="1:20" x14ac:dyDescent="0.25">
      <c r="A29" s="4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</row>
    <row r="30" spans="1:20" x14ac:dyDescent="0.25">
      <c r="A30" s="356" t="s">
        <v>22</v>
      </c>
      <c r="B30" s="357"/>
      <c r="C30" s="357"/>
      <c r="D30" s="357"/>
      <c r="E30" s="357"/>
      <c r="F30" s="357"/>
      <c r="G30" s="357"/>
      <c r="H30" s="357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</row>
    <row r="31" spans="1:20" x14ac:dyDescent="0.25">
      <c r="A31" s="4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</row>
    <row r="32" spans="1:20" x14ac:dyDescent="0.25">
      <c r="A32" s="48"/>
      <c r="B32" s="358" t="s">
        <v>23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</row>
    <row r="33" spans="1:22" ht="18" customHeight="1" x14ac:dyDescent="0.25">
      <c r="A33" s="48"/>
      <c r="B33" s="358"/>
      <c r="C33" s="46" t="s">
        <v>24</v>
      </c>
      <c r="D33" s="46" t="s">
        <v>14</v>
      </c>
      <c r="E33" s="88" t="s">
        <v>25</v>
      </c>
      <c r="F33" s="86" t="s">
        <v>14</v>
      </c>
      <c r="G33" s="46"/>
      <c r="H33" s="54">
        <v>11</v>
      </c>
      <c r="I33" s="52" t="s">
        <v>20</v>
      </c>
      <c r="J33" s="55" t="s">
        <v>14</v>
      </c>
      <c r="K33" s="453">
        <f>(SQRT(H33/H34))</f>
        <v>1.5938681577809348</v>
      </c>
      <c r="L33" s="453"/>
      <c r="M33" s="331"/>
      <c r="N33" s="52"/>
      <c r="O33" s="52"/>
      <c r="P33" s="52"/>
      <c r="Q33" s="52"/>
      <c r="R33" s="52"/>
      <c r="S33" s="52"/>
      <c r="T33" s="47"/>
    </row>
    <row r="34" spans="1:22" x14ac:dyDescent="0.25">
      <c r="A34" s="48"/>
      <c r="B34" s="46"/>
      <c r="C34" s="46"/>
      <c r="D34" s="46"/>
      <c r="E34" s="88" t="s">
        <v>26</v>
      </c>
      <c r="F34" s="46"/>
      <c r="G34" s="46"/>
      <c r="H34" s="56">
        <v>4.33</v>
      </c>
      <c r="I34" s="52" t="s">
        <v>18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47"/>
      <c r="V34" s="330"/>
    </row>
    <row r="35" spans="1:22" x14ac:dyDescent="0.25">
      <c r="A35" s="48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</row>
    <row r="36" spans="1:22" x14ac:dyDescent="0.25">
      <c r="A36" s="359" t="s">
        <v>27</v>
      </c>
      <c r="B36" s="360"/>
      <c r="C36" s="360"/>
      <c r="D36" s="360"/>
      <c r="E36" s="360"/>
      <c r="F36" s="360"/>
      <c r="G36" s="360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/>
    </row>
    <row r="37" spans="1:22" ht="15.75" thickBot="1" x14ac:dyDescent="0.3">
      <c r="A37" s="48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/>
    </row>
    <row r="38" spans="1:22" ht="15.75" thickBot="1" x14ac:dyDescent="0.3">
      <c r="A38" s="48"/>
      <c r="B38" s="405" t="s">
        <v>28</v>
      </c>
      <c r="C38" s="46" t="s">
        <v>14</v>
      </c>
      <c r="D38" s="368" t="s">
        <v>29</v>
      </c>
      <c r="E38" s="368"/>
      <c r="F38" s="46" t="s">
        <v>14</v>
      </c>
      <c r="G38" s="46">
        <f>F26</f>
        <v>60</v>
      </c>
      <c r="H38" s="46" t="s">
        <v>15</v>
      </c>
      <c r="I38" s="46" t="s">
        <v>14</v>
      </c>
      <c r="J38" s="398">
        <f>G38/K33</f>
        <v>37.644267944680621</v>
      </c>
      <c r="K38" s="399"/>
      <c r="L38" s="409"/>
      <c r="M38" s="368"/>
      <c r="N38" s="46"/>
      <c r="O38" s="46"/>
      <c r="P38" s="46"/>
      <c r="Q38" s="46"/>
      <c r="R38" s="46"/>
      <c r="S38" s="46"/>
      <c r="T38" s="47"/>
    </row>
    <row r="39" spans="1:22" ht="18" x14ac:dyDescent="0.4">
      <c r="A39" s="48"/>
      <c r="B39" s="406"/>
      <c r="C39" s="46"/>
      <c r="D39" s="407" t="s">
        <v>30</v>
      </c>
      <c r="E39" s="407"/>
      <c r="F39" s="46"/>
      <c r="G39" s="52">
        <f>K33</f>
        <v>1.5938681577809348</v>
      </c>
      <c r="H39" s="46" t="s">
        <v>15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</row>
    <row r="40" spans="1:22" x14ac:dyDescent="0.25">
      <c r="A40" s="48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7"/>
    </row>
    <row r="41" spans="1:22" x14ac:dyDescent="0.25">
      <c r="A41" s="4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7"/>
    </row>
    <row r="42" spans="1:22" x14ac:dyDescent="0.25">
      <c r="A42" s="359" t="s">
        <v>31</v>
      </c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46"/>
      <c r="N42" s="46"/>
      <c r="O42" s="46"/>
      <c r="P42" s="46"/>
      <c r="Q42" s="46"/>
      <c r="R42" s="46"/>
      <c r="S42" s="46"/>
      <c r="T42" s="47"/>
    </row>
    <row r="43" spans="1:22" x14ac:dyDescent="0.25">
      <c r="A43" s="4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/>
    </row>
    <row r="44" spans="1:22" ht="15" customHeight="1" x14ac:dyDescent="0.25">
      <c r="A44" s="48"/>
      <c r="B44" s="400" t="str">
        <f>IF(J38&gt;105,"λ &gt; 105 USAR Pflamb. Adm = (1036300kgf/cm²   x   S) / λ²","λ ≤ 105 USAR Pflamb. Adm = (1200 kgf/cm² - 0,023 x kgf/cm² x λ²) x S "
)</f>
        <v xml:space="preserve">λ ≤ 105 USAR Pflamb. Adm = (1200 kgf/cm² - 0,023 x kgf/cm² x λ²) x S </v>
      </c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7"/>
    </row>
    <row r="45" spans="1:22" ht="15" customHeight="1" x14ac:dyDescent="0.25">
      <c r="A45" s="48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7"/>
    </row>
    <row r="46" spans="1:22" x14ac:dyDescent="0.25">
      <c r="A46" s="48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7"/>
    </row>
    <row r="47" spans="1:22" ht="21.75" customHeight="1" x14ac:dyDescent="0.25">
      <c r="A47" s="48"/>
      <c r="B47" s="400"/>
      <c r="C47" s="341" t="s">
        <v>28</v>
      </c>
      <c r="D47" s="342" t="str">
        <f>IF(J38&lt;=200,"≤ à 200 atende os critérios da norma NB -14 Item 5.3.5","≥ 200 não atende aos critérios da norma NB-14 item 5.3.5 λmax = 200, reduzir altura do tablado")</f>
        <v>≤ à 200 atende os critérios da norma NB -14 Item 5.3.5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47"/>
    </row>
    <row r="48" spans="1:22" ht="15" customHeight="1" x14ac:dyDescent="0.25">
      <c r="A48" s="48"/>
      <c r="B48" s="400"/>
      <c r="C48" s="333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47"/>
    </row>
    <row r="49" spans="1:22" ht="15.75" thickBot="1" x14ac:dyDescent="0.3">
      <c r="A49" s="128">
        <v>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</row>
    <row r="50" spans="1:22" x14ac:dyDescent="0.2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5"/>
    </row>
    <row r="51" spans="1:22" ht="18" x14ac:dyDescent="0.25">
      <c r="A51" s="338" t="s">
        <v>283</v>
      </c>
      <c r="B51" s="334"/>
      <c r="C51" s="334"/>
      <c r="D51" s="337"/>
      <c r="E51" s="334"/>
      <c r="F51" s="334"/>
      <c r="G51" s="59"/>
      <c r="H51" s="334"/>
      <c r="I51" s="334"/>
      <c r="J51" s="334"/>
      <c r="K51" s="334"/>
      <c r="L51" s="336" t="s">
        <v>284</v>
      </c>
      <c r="M51" s="334"/>
      <c r="N51" s="336"/>
      <c r="O51" s="336"/>
      <c r="P51" s="336"/>
      <c r="Q51" s="336"/>
      <c r="R51" s="339">
        <f>J38</f>
        <v>37.644267944680621</v>
      </c>
      <c r="S51" s="340">
        <f>H34</f>
        <v>4.33</v>
      </c>
      <c r="T51" s="47" t="s">
        <v>14</v>
      </c>
    </row>
    <row r="52" spans="1:22" ht="15.75" x14ac:dyDescent="0.25">
      <c r="A52" s="335"/>
      <c r="B52" s="334"/>
      <c r="C52" s="334"/>
      <c r="D52" s="334"/>
      <c r="E52" s="334"/>
      <c r="F52" s="334"/>
      <c r="G52" s="59"/>
      <c r="H52" s="334" t="s">
        <v>282</v>
      </c>
      <c r="I52" s="334"/>
      <c r="J52" s="334"/>
      <c r="K52" s="334"/>
      <c r="L52" s="334"/>
      <c r="M52" s="334"/>
      <c r="N52" s="334"/>
      <c r="O52" s="334"/>
      <c r="P52" s="368" t="str">
        <f>IF(J38&lt;=105,"↓","")</f>
        <v>↓</v>
      </c>
      <c r="Q52" s="368"/>
      <c r="R52" s="368"/>
      <c r="S52" s="368"/>
      <c r="T52" s="454"/>
    </row>
    <row r="53" spans="1:22" x14ac:dyDescent="0.25">
      <c r="A53" s="359" t="s">
        <v>36</v>
      </c>
      <c r="B53" s="360"/>
      <c r="C53" s="360"/>
      <c r="D53" s="368">
        <v>10363000</v>
      </c>
      <c r="E53" s="368"/>
      <c r="F53" s="368" t="s">
        <v>33</v>
      </c>
      <c r="G53" s="368"/>
      <c r="H53" s="60" t="s">
        <v>34</v>
      </c>
      <c r="I53" s="46" t="s">
        <v>37</v>
      </c>
      <c r="J53" s="368">
        <v>10363000</v>
      </c>
      <c r="K53" s="368"/>
      <c r="L53" s="368" t="s">
        <v>38</v>
      </c>
      <c r="M53" s="368"/>
      <c r="N53" s="52">
        <v>4.33</v>
      </c>
      <c r="O53" s="46" t="s">
        <v>18</v>
      </c>
      <c r="P53" s="46" t="str">
        <f>IF(J38&gt;105,"→","↑")</f>
        <v>↑</v>
      </c>
      <c r="Q53" s="368">
        <f>IF(J38&gt;105,D53*N53,V53)</f>
        <v>5054.871916363636</v>
      </c>
      <c r="R53" s="368"/>
      <c r="S53" s="368"/>
      <c r="T53" s="47" t="s">
        <v>39</v>
      </c>
      <c r="V53" s="343">
        <f>(1200-0.023*J38^2)*N53</f>
        <v>5054.871916363636</v>
      </c>
    </row>
    <row r="54" spans="1:22" ht="15.75" x14ac:dyDescent="0.25">
      <c r="A54" s="48"/>
      <c r="B54" s="46"/>
      <c r="C54" s="46"/>
      <c r="D54" s="46"/>
      <c r="E54" s="46"/>
      <c r="F54" s="59" t="s">
        <v>28</v>
      </c>
      <c r="G54" s="46" t="s">
        <v>35</v>
      </c>
      <c r="H54" s="46"/>
      <c r="I54" s="46"/>
      <c r="J54" s="46"/>
      <c r="K54" s="53"/>
      <c r="L54" s="367">
        <f>J38</f>
        <v>37.644267944680621</v>
      </c>
      <c r="M54" s="367"/>
      <c r="N54" s="46" t="s">
        <v>35</v>
      </c>
      <c r="O54" s="46"/>
      <c r="P54" s="46"/>
      <c r="Q54" s="367" t="str">
        <f>IF(J38&gt;105,L54^2,"")</f>
        <v/>
      </c>
      <c r="R54" s="368"/>
      <c r="S54" s="368"/>
      <c r="T54" s="47"/>
    </row>
    <row r="55" spans="1:22" x14ac:dyDescent="0.25">
      <c r="A55" s="48"/>
      <c r="B55" s="86" t="s">
        <v>14</v>
      </c>
      <c r="C55" s="371">
        <f>IF(J38&gt;105,Q53/Q54,V53)</f>
        <v>5054.871916363636</v>
      </c>
      <c r="D55" s="371"/>
      <c r="E55" s="371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7"/>
    </row>
    <row r="56" spans="1:22" ht="15.75" thickBot="1" x14ac:dyDescent="0.3">
      <c r="A56" s="4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</row>
    <row r="57" spans="1:22" ht="16.5" thickBot="1" x14ac:dyDescent="0.3">
      <c r="A57" s="48"/>
      <c r="B57" s="61" t="s">
        <v>40</v>
      </c>
      <c r="C57" s="46"/>
      <c r="D57" s="46"/>
      <c r="E57" s="46"/>
      <c r="F57" s="46"/>
      <c r="G57" s="46"/>
      <c r="H57" s="46"/>
      <c r="I57" s="46"/>
      <c r="J57" s="46"/>
      <c r="K57" s="46"/>
      <c r="L57" s="396">
        <f>C55</f>
        <v>5054.871916363636</v>
      </c>
      <c r="M57" s="397"/>
      <c r="N57" s="397"/>
      <c r="O57" s="112" t="s">
        <v>39</v>
      </c>
      <c r="P57" s="46"/>
      <c r="Q57" s="46"/>
      <c r="R57" s="46"/>
      <c r="S57" s="46"/>
      <c r="T57" s="47"/>
    </row>
    <row r="58" spans="1:22" x14ac:dyDescent="0.25">
      <c r="A58" s="48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</row>
    <row r="59" spans="1:22" ht="15.75" thickBot="1" x14ac:dyDescent="0.3">
      <c r="A59" s="48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</row>
    <row r="60" spans="1:22" ht="21" customHeight="1" thickBot="1" x14ac:dyDescent="0.3">
      <c r="A60" s="348" t="s">
        <v>41</v>
      </c>
      <c r="B60" s="104"/>
      <c r="C60" s="104"/>
      <c r="D60" s="104"/>
      <c r="E60" s="104"/>
      <c r="F60" s="104"/>
      <c r="G60" s="104"/>
      <c r="H60" s="104"/>
      <c r="I60" s="104" t="s">
        <v>42</v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5"/>
    </row>
    <row r="61" spans="1:22" x14ac:dyDescent="0.25">
      <c r="A61" s="4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</row>
    <row r="62" spans="1:22" x14ac:dyDescent="0.25">
      <c r="A62" s="48" t="s">
        <v>57</v>
      </c>
      <c r="B62" s="46"/>
      <c r="C62" s="46"/>
      <c r="D62" s="46"/>
      <c r="E62" s="46"/>
      <c r="F62" s="46"/>
      <c r="G62" s="46"/>
      <c r="H62" s="46"/>
      <c r="I62" s="46"/>
      <c r="J62" s="46"/>
      <c r="K62" s="52">
        <f>X5</f>
        <v>1</v>
      </c>
      <c r="L62" s="46" t="s">
        <v>43</v>
      </c>
      <c r="M62" s="374">
        <f>X6</f>
        <v>1</v>
      </c>
      <c r="N62" s="374"/>
      <c r="O62" s="84" t="s">
        <v>14</v>
      </c>
      <c r="P62" s="46">
        <f>K62*M62</f>
        <v>1</v>
      </c>
      <c r="Q62" s="46" t="s">
        <v>44</v>
      </c>
      <c r="R62" s="46"/>
      <c r="S62" s="46"/>
      <c r="T62" s="47"/>
    </row>
    <row r="63" spans="1:22" x14ac:dyDescent="0.25">
      <c r="A63" s="48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</row>
    <row r="64" spans="1:22" x14ac:dyDescent="0.25">
      <c r="A64" s="48"/>
      <c r="B64" s="367">
        <v>150</v>
      </c>
      <c r="C64" s="367"/>
      <c r="D64" s="46" t="s">
        <v>45</v>
      </c>
      <c r="E64" s="46"/>
      <c r="F64" s="84">
        <f>(P62)</f>
        <v>1</v>
      </c>
      <c r="G64" s="46" t="s">
        <v>46</v>
      </c>
      <c r="H64" s="370">
        <f>B64*F64*X10</f>
        <v>150</v>
      </c>
      <c r="I64" s="370"/>
      <c r="J64" s="46" t="s">
        <v>47</v>
      </c>
      <c r="K64" s="46"/>
      <c r="L64" s="46"/>
      <c r="M64" s="46"/>
      <c r="N64" s="46"/>
      <c r="O64" s="46"/>
      <c r="P64" s="46"/>
      <c r="Q64" s="46"/>
      <c r="R64" s="46"/>
      <c r="S64" s="46"/>
      <c r="T64" s="47"/>
    </row>
    <row r="65" spans="1:20" ht="15.75" thickBot="1" x14ac:dyDescent="0.3">
      <c r="A65" s="48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</row>
    <row r="66" spans="1:20" ht="15.75" thickBot="1" x14ac:dyDescent="0.3">
      <c r="A66" s="48"/>
      <c r="B66" s="46" t="s">
        <v>49</v>
      </c>
      <c r="C66" s="46"/>
      <c r="D66" s="46"/>
      <c r="E66" s="46"/>
      <c r="F66" s="46"/>
      <c r="G66" s="109">
        <f>X7</f>
        <v>4</v>
      </c>
      <c r="H66" s="88" t="s">
        <v>50</v>
      </c>
      <c r="I66" s="368">
        <f>H64</f>
        <v>150</v>
      </c>
      <c r="J66" s="368"/>
      <c r="K66" s="46" t="str">
        <f>J64</f>
        <v>kg</v>
      </c>
      <c r="L66" s="88" t="s">
        <v>14</v>
      </c>
      <c r="M66" s="394">
        <f>I66/I67</f>
        <v>37.5</v>
      </c>
      <c r="N66" s="395"/>
      <c r="O66" s="110" t="s">
        <v>52</v>
      </c>
      <c r="P66" s="112"/>
      <c r="Q66" s="46"/>
      <c r="R66" s="46"/>
      <c r="S66" s="46"/>
      <c r="T66" s="47"/>
    </row>
    <row r="67" spans="1:20" x14ac:dyDescent="0.25">
      <c r="A67" s="48"/>
      <c r="B67" s="46"/>
      <c r="C67" s="46"/>
      <c r="D67" s="46"/>
      <c r="E67" s="46"/>
      <c r="F67" s="46"/>
      <c r="G67" s="46"/>
      <c r="H67" s="46"/>
      <c r="I67" s="392">
        <f>G66</f>
        <v>4</v>
      </c>
      <c r="J67" s="393"/>
      <c r="K67" s="46" t="s">
        <v>51</v>
      </c>
      <c r="L67" s="46"/>
      <c r="M67" s="46"/>
      <c r="N67" s="46"/>
      <c r="O67" s="46"/>
      <c r="P67" s="46"/>
      <c r="Q67" s="46"/>
      <c r="R67" s="46"/>
      <c r="S67" s="46"/>
      <c r="T67" s="47"/>
    </row>
    <row r="68" spans="1:20" ht="15.75" thickBot="1" x14ac:dyDescent="0.3">
      <c r="A68" s="48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  <row r="69" spans="1:20" ht="15.75" thickBot="1" x14ac:dyDescent="0.3">
      <c r="A69" s="117"/>
      <c r="B69" s="113">
        <f>M66</f>
        <v>37.5</v>
      </c>
      <c r="C69" s="113" t="s">
        <v>53</v>
      </c>
      <c r="D69" s="113"/>
      <c r="E69" s="118" t="s">
        <v>54</v>
      </c>
      <c r="F69" s="372">
        <f>L57</f>
        <v>5054.871916363636</v>
      </c>
      <c r="G69" s="373"/>
      <c r="H69" s="373"/>
      <c r="I69" s="113" t="s">
        <v>47</v>
      </c>
      <c r="J69" s="373" t="s">
        <v>55</v>
      </c>
      <c r="K69" s="373"/>
      <c r="L69" s="373"/>
      <c r="M69" s="373"/>
      <c r="N69" s="373"/>
      <c r="O69" s="373"/>
      <c r="P69" s="373"/>
      <c r="Q69" s="373"/>
      <c r="R69" s="373"/>
      <c r="S69" s="116" t="str">
        <f>IF(B82&lt;=H82,IF(F69&gt;B69,"OK!","Reprovado"),"Reprovado")</f>
        <v>OK!</v>
      </c>
      <c r="T69" s="114"/>
    </row>
    <row r="70" spans="1:20" ht="15.75" thickBot="1" x14ac:dyDescent="0.3">
      <c r="A70" s="48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7"/>
    </row>
    <row r="71" spans="1:20" ht="23.25" customHeight="1" thickBot="1" x14ac:dyDescent="0.3">
      <c r="A71" s="348" t="s">
        <v>64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5"/>
    </row>
    <row r="72" spans="1:20" x14ac:dyDescent="0.25">
      <c r="A72" s="4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7"/>
    </row>
    <row r="73" spans="1:20" x14ac:dyDescent="0.25">
      <c r="A73" s="48" t="s">
        <v>57</v>
      </c>
      <c r="B73" s="46"/>
      <c r="C73" s="46"/>
      <c r="D73" s="46"/>
      <c r="E73" s="46"/>
      <c r="F73" s="46"/>
      <c r="G73" s="46"/>
      <c r="H73" s="46"/>
      <c r="I73" s="46"/>
      <c r="J73" s="46"/>
      <c r="K73" s="52">
        <f t="shared" ref="K73:P73" si="0">K62</f>
        <v>1</v>
      </c>
      <c r="L73" s="46" t="str">
        <f t="shared" si="0"/>
        <v>m x</v>
      </c>
      <c r="M73" s="374">
        <f t="shared" si="0"/>
        <v>1</v>
      </c>
      <c r="N73" s="374"/>
      <c r="O73" s="89" t="str">
        <f t="shared" si="0"/>
        <v>=</v>
      </c>
      <c r="P73" s="438">
        <f t="shared" si="0"/>
        <v>1</v>
      </c>
      <c r="Q73" s="438"/>
      <c r="R73" s="438"/>
      <c r="S73" s="46"/>
      <c r="T73" s="47"/>
    </row>
    <row r="74" spans="1:20" x14ac:dyDescent="0.25">
      <c r="A74" s="4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</row>
    <row r="75" spans="1:20" x14ac:dyDescent="0.25">
      <c r="A75" s="48"/>
      <c r="B75" s="367">
        <f>B64</f>
        <v>150</v>
      </c>
      <c r="C75" s="368"/>
      <c r="D75" s="46" t="str">
        <f>D64</f>
        <v>kg/m² x</v>
      </c>
      <c r="E75" s="46"/>
      <c r="F75" s="88">
        <f>F64</f>
        <v>1</v>
      </c>
      <c r="G75" s="46" t="str">
        <f>G64</f>
        <v>m² =</v>
      </c>
      <c r="H75" s="369">
        <f>H64</f>
        <v>150</v>
      </c>
      <c r="I75" s="369"/>
      <c r="J75" s="46" t="str">
        <f>J64</f>
        <v>kg</v>
      </c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20" x14ac:dyDescent="0.25">
      <c r="A76" s="4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7"/>
    </row>
    <row r="77" spans="1:20" ht="15.75" thickBot="1" x14ac:dyDescent="0.3">
      <c r="A77" s="48"/>
      <c r="B77" s="46" t="s">
        <v>59</v>
      </c>
      <c r="C77" s="46"/>
      <c r="D77" s="46"/>
      <c r="E77" s="46"/>
      <c r="F77" s="46"/>
      <c r="G77" s="46"/>
      <c r="H77" s="46">
        <f>X6/X9</f>
        <v>1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7"/>
    </row>
    <row r="78" spans="1:20" ht="15.75" thickBot="1" x14ac:dyDescent="0.3">
      <c r="A78" s="48"/>
      <c r="B78" s="46" t="s">
        <v>49</v>
      </c>
      <c r="C78" s="46"/>
      <c r="D78" s="46"/>
      <c r="E78" s="46"/>
      <c r="F78" s="46"/>
      <c r="G78" s="46"/>
      <c r="H78" s="109">
        <f>G66</f>
        <v>4</v>
      </c>
      <c r="I78" s="46"/>
      <c r="J78" s="46" t="s">
        <v>61</v>
      </c>
      <c r="K78" s="368">
        <f>I66</f>
        <v>150</v>
      </c>
      <c r="L78" s="368"/>
      <c r="M78" s="46" t="str">
        <f>K66</f>
        <v>kg</v>
      </c>
      <c r="N78" s="88" t="s">
        <v>14</v>
      </c>
      <c r="O78" s="111">
        <f>K78/K79</f>
        <v>15</v>
      </c>
      <c r="P78" s="110" t="str">
        <f>O66</f>
        <v>kg/unid.</v>
      </c>
      <c r="Q78" s="112"/>
      <c r="R78" s="46"/>
      <c r="S78" s="46"/>
      <c r="T78" s="47"/>
    </row>
    <row r="79" spans="1:20" x14ac:dyDescent="0.25">
      <c r="A79" s="48"/>
      <c r="B79" s="46" t="s">
        <v>60</v>
      </c>
      <c r="C79" s="46"/>
      <c r="D79" s="46"/>
      <c r="E79" s="46"/>
      <c r="F79" s="46"/>
      <c r="G79" s="46"/>
      <c r="H79" s="46">
        <f>(H78+H77)*2</f>
        <v>10</v>
      </c>
      <c r="I79" s="46"/>
      <c r="J79" s="46"/>
      <c r="K79" s="368">
        <f>H79</f>
        <v>10</v>
      </c>
      <c r="L79" s="368"/>
      <c r="M79" s="46" t="str">
        <f>K67</f>
        <v>unid.</v>
      </c>
      <c r="N79" s="46"/>
      <c r="O79" s="46"/>
      <c r="P79" s="46"/>
      <c r="Q79" s="46"/>
      <c r="R79" s="46"/>
      <c r="S79" s="46"/>
      <c r="T79" s="47"/>
    </row>
    <row r="80" spans="1:20" x14ac:dyDescent="0.25">
      <c r="A80" s="4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7"/>
    </row>
    <row r="81" spans="1:20" ht="15.75" thickBot="1" x14ac:dyDescent="0.3">
      <c r="A81" s="4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7"/>
    </row>
    <row r="82" spans="1:20" ht="15.75" thickBot="1" x14ac:dyDescent="0.3">
      <c r="A82" s="117"/>
      <c r="B82" s="124">
        <f>O78</f>
        <v>15</v>
      </c>
      <c r="C82" s="113" t="s">
        <v>62</v>
      </c>
      <c r="D82" s="113"/>
      <c r="E82" s="113"/>
      <c r="F82" s="113"/>
      <c r="G82" s="113" t="s">
        <v>54</v>
      </c>
      <c r="H82" s="372">
        <v>900</v>
      </c>
      <c r="I82" s="372"/>
      <c r="J82" s="113" t="s">
        <v>47</v>
      </c>
      <c r="K82" s="373" t="s">
        <v>63</v>
      </c>
      <c r="L82" s="373"/>
      <c r="M82" s="373"/>
      <c r="N82" s="373"/>
      <c r="O82" s="373"/>
      <c r="P82" s="373"/>
      <c r="Q82" s="373"/>
      <c r="R82" s="373"/>
      <c r="S82" s="125" t="str">
        <f>IF(B82&lt;=H82,"OK!","Reprovado")</f>
        <v>OK!</v>
      </c>
      <c r="T82" s="126"/>
    </row>
    <row r="83" spans="1:20" x14ac:dyDescent="0.25">
      <c r="A83" s="4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</row>
    <row r="84" spans="1:20" ht="15.75" thickBot="1" x14ac:dyDescent="0.3">
      <c r="A84" s="48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7"/>
    </row>
    <row r="85" spans="1:20" ht="20.25" customHeight="1" thickBot="1" x14ac:dyDescent="0.3">
      <c r="A85" s="348" t="s">
        <v>65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5"/>
    </row>
    <row r="86" spans="1:20" x14ac:dyDescent="0.25">
      <c r="A86" s="48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7"/>
    </row>
    <row r="87" spans="1:20" x14ac:dyDescent="0.25">
      <c r="A87" s="48"/>
      <c r="B87" s="46" t="s">
        <v>66</v>
      </c>
      <c r="C87" s="46"/>
      <c r="D87" s="46"/>
      <c r="E87" s="46"/>
      <c r="F87" s="46"/>
      <c r="G87" s="46"/>
      <c r="H87" s="46"/>
      <c r="I87" s="367">
        <v>64</v>
      </c>
      <c r="J87" s="367"/>
      <c r="K87" s="46" t="s">
        <v>67</v>
      </c>
      <c r="L87" s="46"/>
      <c r="M87" s="46"/>
      <c r="N87" s="46"/>
      <c r="O87" s="46"/>
      <c r="P87" s="46"/>
      <c r="Q87" s="46"/>
      <c r="R87" s="46"/>
      <c r="S87" s="46"/>
      <c r="T87" s="47"/>
    </row>
    <row r="88" spans="1:20" ht="15.75" thickBot="1" x14ac:dyDescent="0.3">
      <c r="A88" s="4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7"/>
    </row>
    <row r="89" spans="1:20" ht="15.75" thickBot="1" x14ac:dyDescent="0.3">
      <c r="A89" s="48"/>
      <c r="B89" s="367">
        <v>200</v>
      </c>
      <c r="C89" s="367"/>
      <c r="D89" s="46" t="s">
        <v>69</v>
      </c>
      <c r="E89" s="46"/>
      <c r="F89" s="52">
        <f>X9</f>
        <v>1</v>
      </c>
      <c r="G89" s="46" t="s">
        <v>68</v>
      </c>
      <c r="H89" s="88" t="s">
        <v>14</v>
      </c>
      <c r="I89" s="410">
        <f>((B89*F89)/(8))</f>
        <v>25</v>
      </c>
      <c r="J89" s="411"/>
      <c r="K89" s="113" t="str">
        <f>K87</f>
        <v>kg.m</v>
      </c>
      <c r="L89" s="114"/>
      <c r="M89" s="46"/>
      <c r="N89" s="46"/>
      <c r="O89" s="46"/>
      <c r="P89" s="46"/>
      <c r="Q89" s="46"/>
      <c r="R89" s="46"/>
      <c r="S89" s="46"/>
      <c r="T89" s="47"/>
    </row>
    <row r="90" spans="1:20" x14ac:dyDescent="0.25">
      <c r="A90" s="48"/>
      <c r="B90" s="368">
        <v>8</v>
      </c>
      <c r="C90" s="368"/>
      <c r="D90" s="368"/>
      <c r="E90" s="368"/>
      <c r="F90" s="368"/>
      <c r="G90" s="368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.75" thickBot="1" x14ac:dyDescent="0.3">
      <c r="A91" s="48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.75" thickBot="1" x14ac:dyDescent="0.3">
      <c r="A92" s="99"/>
      <c r="B92" s="412">
        <f>I89</f>
        <v>25</v>
      </c>
      <c r="C92" s="412"/>
      <c r="D92" s="100" t="s">
        <v>71</v>
      </c>
      <c r="E92" s="100"/>
      <c r="F92" s="413">
        <f>I87</f>
        <v>64</v>
      </c>
      <c r="G92" s="352"/>
      <c r="H92" s="100" t="str">
        <f>K87</f>
        <v>kg.m</v>
      </c>
      <c r="I92" s="352" t="s">
        <v>72</v>
      </c>
      <c r="J92" s="352"/>
      <c r="K92" s="352"/>
      <c r="L92" s="352"/>
      <c r="M92" s="352"/>
      <c r="N92" s="352"/>
      <c r="O92" s="352"/>
      <c r="P92" s="352"/>
      <c r="Q92" s="352"/>
      <c r="R92" s="352"/>
      <c r="S92" s="94" t="str">
        <f>IF(B92&lt;=F92,"OK!","Reprovado")</f>
        <v>OK!</v>
      </c>
      <c r="T92" s="102"/>
    </row>
    <row r="93" spans="1:20" x14ac:dyDescent="0.25">
      <c r="A93" s="4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7"/>
    </row>
    <row r="94" spans="1:20" x14ac:dyDescent="0.25">
      <c r="A94" s="4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7"/>
    </row>
    <row r="95" spans="1:20" x14ac:dyDescent="0.25">
      <c r="A95" s="4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</row>
    <row r="96" spans="1:20" ht="36" customHeight="1" x14ac:dyDescent="0.25">
      <c r="A96" s="4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7"/>
    </row>
    <row r="97" spans="1:20" x14ac:dyDescent="0.25">
      <c r="A97" s="4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7"/>
    </row>
    <row r="98" spans="1:20" x14ac:dyDescent="0.25">
      <c r="A98" s="4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7"/>
    </row>
    <row r="99" spans="1:20" ht="15.75" thickBot="1" x14ac:dyDescent="0.3">
      <c r="A99" s="128">
        <v>2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</row>
    <row r="100" spans="1:20" ht="15.75" thickBot="1" x14ac:dyDescent="0.3">
      <c r="A100" s="43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5"/>
    </row>
    <row r="101" spans="1:20" ht="24" customHeight="1" thickBot="1" x14ac:dyDescent="0.3">
      <c r="A101" s="348" t="s">
        <v>73</v>
      </c>
      <c r="B101" s="104"/>
      <c r="C101" s="104"/>
      <c r="D101" s="104"/>
      <c r="E101" s="104"/>
      <c r="F101" s="104"/>
      <c r="G101" s="104"/>
      <c r="H101" s="107" t="s">
        <v>14</v>
      </c>
      <c r="I101" s="107" t="s">
        <v>74</v>
      </c>
      <c r="J101" s="107"/>
      <c r="K101" s="107" t="s">
        <v>75</v>
      </c>
      <c r="L101" s="107"/>
      <c r="M101" s="107"/>
      <c r="N101" s="107"/>
      <c r="O101" s="104"/>
      <c r="P101" s="104"/>
      <c r="Q101" s="104"/>
      <c r="R101" s="104"/>
      <c r="S101" s="104"/>
      <c r="T101" s="105"/>
    </row>
    <row r="102" spans="1:20" x14ac:dyDescent="0.25">
      <c r="A102" s="48"/>
      <c r="B102" s="46"/>
      <c r="C102" s="46"/>
      <c r="D102" s="46"/>
      <c r="E102" s="46"/>
      <c r="F102" s="46"/>
      <c r="G102" s="46"/>
      <c r="H102" s="46"/>
      <c r="I102" s="417">
        <v>6</v>
      </c>
      <c r="J102" s="417"/>
      <c r="K102" s="63"/>
      <c r="L102" s="63"/>
      <c r="M102" s="63"/>
      <c r="N102" s="63"/>
      <c r="O102" s="46"/>
      <c r="P102" s="46"/>
      <c r="Q102" s="46"/>
      <c r="R102" s="46"/>
      <c r="S102" s="46"/>
      <c r="T102" s="47"/>
    </row>
    <row r="103" spans="1:20" ht="15.75" thickBot="1" x14ac:dyDescent="0.3">
      <c r="A103" s="4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/>
    </row>
    <row r="104" spans="1:20" ht="15.75" thickBot="1" x14ac:dyDescent="0.3">
      <c r="A104" s="64" t="s">
        <v>70</v>
      </c>
      <c r="B104" s="52">
        <v>30.48</v>
      </c>
      <c r="C104" s="46" t="s">
        <v>76</v>
      </c>
      <c r="D104" s="52">
        <v>3.81</v>
      </c>
      <c r="E104" s="87" t="s">
        <v>77</v>
      </c>
      <c r="F104" s="85" t="s">
        <v>78</v>
      </c>
      <c r="G104" s="367">
        <v>135</v>
      </c>
      <c r="H104" s="367"/>
      <c r="I104" s="46" t="s">
        <v>79</v>
      </c>
      <c r="J104" s="46"/>
      <c r="K104" s="410">
        <f>((B104*(D104^2))*(G104)/B105)/100</f>
        <v>99.551413800000006</v>
      </c>
      <c r="L104" s="411"/>
      <c r="M104" s="115" t="s">
        <v>67</v>
      </c>
      <c r="N104" s="114"/>
      <c r="O104" s="46"/>
      <c r="P104" s="46"/>
      <c r="Q104" s="46"/>
      <c r="R104" s="46"/>
      <c r="S104" s="46"/>
      <c r="T104" s="47"/>
    </row>
    <row r="105" spans="1:20" x14ac:dyDescent="0.25">
      <c r="A105" s="48"/>
      <c r="B105" s="368">
        <v>6</v>
      </c>
      <c r="C105" s="368"/>
      <c r="D105" s="368"/>
      <c r="E105" s="368"/>
      <c r="F105" s="368"/>
      <c r="G105" s="368"/>
      <c r="H105" s="368"/>
      <c r="I105" s="368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7"/>
    </row>
    <row r="106" spans="1:20" ht="15.75" thickBot="1" x14ac:dyDescent="0.3">
      <c r="A106" s="4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</row>
    <row r="107" spans="1:20" ht="21.75" customHeight="1" thickBot="1" x14ac:dyDescent="0.3">
      <c r="A107" s="348" t="s">
        <v>80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5"/>
    </row>
    <row r="108" spans="1:20" ht="15.75" thickBot="1" x14ac:dyDescent="0.3">
      <c r="A108" s="4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/>
    </row>
    <row r="109" spans="1:20" ht="15.75" thickBot="1" x14ac:dyDescent="0.3">
      <c r="A109" s="48"/>
      <c r="B109" s="46" t="s">
        <v>81</v>
      </c>
      <c r="C109" s="46"/>
      <c r="D109" s="46"/>
      <c r="E109" s="46"/>
      <c r="F109" s="46"/>
      <c r="G109" s="46"/>
      <c r="H109" s="414">
        <f>B64</f>
        <v>150</v>
      </c>
      <c r="I109" s="415"/>
      <c r="J109" s="114" t="s">
        <v>47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7"/>
    </row>
    <row r="110" spans="1:20" ht="15.75" thickBot="1" x14ac:dyDescent="0.3">
      <c r="A110" s="48"/>
      <c r="B110" s="46" t="s">
        <v>82</v>
      </c>
      <c r="C110" s="46"/>
      <c r="D110" s="46"/>
      <c r="E110" s="46"/>
      <c r="F110" s="46"/>
      <c r="G110" s="46"/>
      <c r="H110" s="414">
        <f>X9</f>
        <v>1</v>
      </c>
      <c r="I110" s="415"/>
      <c r="J110" s="114" t="s">
        <v>84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7"/>
    </row>
    <row r="111" spans="1:20" x14ac:dyDescent="0.25">
      <c r="A111" s="4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7"/>
    </row>
    <row r="112" spans="1:20" ht="15.75" thickBot="1" x14ac:dyDescent="0.3">
      <c r="A112" s="4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7"/>
    </row>
    <row r="113" spans="1:20" ht="15.75" thickBot="1" x14ac:dyDescent="0.3">
      <c r="A113" s="48"/>
      <c r="B113" s="46"/>
      <c r="C113" s="368" t="s">
        <v>83</v>
      </c>
      <c r="D113" s="368"/>
      <c r="E113" s="46" t="s">
        <v>14</v>
      </c>
      <c r="F113" s="416">
        <f>H109</f>
        <v>150</v>
      </c>
      <c r="G113" s="370"/>
      <c r="H113" s="46" t="s">
        <v>85</v>
      </c>
      <c r="I113" s="52">
        <f>H110</f>
        <v>1</v>
      </c>
      <c r="J113" s="46" t="s">
        <v>86</v>
      </c>
      <c r="K113" s="461">
        <f>(F113*I113)/4</f>
        <v>37.5</v>
      </c>
      <c r="L113" s="462"/>
      <c r="M113" s="108" t="s">
        <v>67</v>
      </c>
      <c r="N113" s="102"/>
      <c r="O113" s="46"/>
      <c r="P113" s="46"/>
      <c r="Q113" s="46"/>
      <c r="R113" s="46"/>
      <c r="S113" s="46"/>
      <c r="T113" s="47"/>
    </row>
    <row r="114" spans="1:20" x14ac:dyDescent="0.25">
      <c r="A114" s="48"/>
      <c r="B114" s="46"/>
      <c r="C114" s="368">
        <v>4</v>
      </c>
      <c r="D114" s="368"/>
      <c r="E114" s="46"/>
      <c r="F114" s="46"/>
      <c r="G114" s="46"/>
      <c r="H114" s="46">
        <f>C114</f>
        <v>4</v>
      </c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7"/>
    </row>
    <row r="115" spans="1:20" ht="15.75" thickBot="1" x14ac:dyDescent="0.3">
      <c r="A115" s="4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7"/>
    </row>
    <row r="116" spans="1:20" ht="15.75" thickBot="1" x14ac:dyDescent="0.3">
      <c r="A116" s="117"/>
      <c r="B116" s="372">
        <f>K113</f>
        <v>37.5</v>
      </c>
      <c r="C116" s="373"/>
      <c r="D116" s="113" t="s">
        <v>67</v>
      </c>
      <c r="E116" s="122" t="s">
        <v>54</v>
      </c>
      <c r="F116" s="373">
        <v>99.55</v>
      </c>
      <c r="G116" s="373"/>
      <c r="H116" s="123" t="s">
        <v>67</v>
      </c>
      <c r="I116" s="373" t="s">
        <v>72</v>
      </c>
      <c r="J116" s="373"/>
      <c r="K116" s="373"/>
      <c r="L116" s="373"/>
      <c r="M116" s="373"/>
      <c r="N116" s="373"/>
      <c r="O116" s="373"/>
      <c r="P116" s="373"/>
      <c r="Q116" s="373"/>
      <c r="R116" s="373"/>
      <c r="S116" s="93" t="str">
        <f>IF(B116&lt;=F116,"OK!","Reprovado")</f>
        <v>OK!</v>
      </c>
      <c r="T116" s="114"/>
    </row>
    <row r="117" spans="1:20" x14ac:dyDescent="0.25">
      <c r="A117" s="4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7"/>
    </row>
    <row r="118" spans="1:20" ht="15.75" thickBot="1" x14ac:dyDescent="0.3">
      <c r="A118" s="4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7"/>
    </row>
    <row r="119" spans="1:20" ht="21" customHeight="1" thickBot="1" x14ac:dyDescent="0.3">
      <c r="A119" s="347" t="s">
        <v>91</v>
      </c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5"/>
    </row>
    <row r="120" spans="1:20" x14ac:dyDescent="0.25">
      <c r="A120" s="4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7"/>
    </row>
    <row r="121" spans="1:20" ht="15.75" customHeight="1" x14ac:dyDescent="0.25">
      <c r="A121" s="458" t="s">
        <v>87</v>
      </c>
      <c r="B121" s="459"/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459"/>
      <c r="R121" s="459"/>
      <c r="S121" s="459"/>
      <c r="T121" s="460"/>
    </row>
    <row r="122" spans="1:20" ht="15.75" x14ac:dyDescent="0.25">
      <c r="A122" s="435" t="s">
        <v>88</v>
      </c>
      <c r="B122" s="436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7"/>
    </row>
    <row r="123" spans="1:20" ht="15.75" x14ac:dyDescent="0.25">
      <c r="A123" s="435" t="s">
        <v>89</v>
      </c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7"/>
    </row>
    <row r="124" spans="1:20" x14ac:dyDescent="0.25">
      <c r="A124" s="4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7"/>
    </row>
    <row r="125" spans="1:20" x14ac:dyDescent="0.25">
      <c r="A125" s="4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7"/>
    </row>
    <row r="126" spans="1:20" x14ac:dyDescent="0.25">
      <c r="A126" s="66" t="s">
        <v>90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7"/>
    </row>
    <row r="127" spans="1:20" x14ac:dyDescent="0.25">
      <c r="A127" s="4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7"/>
    </row>
    <row r="128" spans="1:20" x14ac:dyDescent="0.25">
      <c r="A128" s="4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7"/>
    </row>
    <row r="129" spans="1:20" x14ac:dyDescent="0.25">
      <c r="A129" s="4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7"/>
    </row>
    <row r="130" spans="1:20" x14ac:dyDescent="0.25">
      <c r="A130" s="4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7"/>
    </row>
    <row r="131" spans="1:20" x14ac:dyDescent="0.25">
      <c r="A131" s="4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7"/>
    </row>
    <row r="132" spans="1:20" x14ac:dyDescent="0.25">
      <c r="A132" s="4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7"/>
    </row>
    <row r="133" spans="1:20" x14ac:dyDescent="0.25">
      <c r="A133" s="4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7"/>
    </row>
    <row r="134" spans="1:20" x14ac:dyDescent="0.25">
      <c r="A134" s="4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7"/>
    </row>
    <row r="135" spans="1:20" x14ac:dyDescent="0.25">
      <c r="A135" s="4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7"/>
    </row>
    <row r="136" spans="1:20" x14ac:dyDescent="0.25">
      <c r="A136" s="4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7"/>
    </row>
    <row r="137" spans="1:20" x14ac:dyDescent="0.25">
      <c r="A137" s="4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7"/>
    </row>
    <row r="138" spans="1:20" x14ac:dyDescent="0.25">
      <c r="A138" s="4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7"/>
    </row>
    <row r="139" spans="1:20" x14ac:dyDescent="0.25">
      <c r="A139" s="4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7"/>
    </row>
    <row r="140" spans="1:20" ht="36" customHeight="1" x14ac:dyDescent="0.25">
      <c r="A140" s="4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7"/>
    </row>
    <row r="141" spans="1:20" x14ac:dyDescent="0.25">
      <c r="A141" s="67" t="s">
        <v>95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9"/>
      <c r="L141" s="46"/>
      <c r="M141" s="46"/>
      <c r="N141" s="46"/>
      <c r="O141" s="46"/>
      <c r="P141" s="46"/>
      <c r="Q141" s="46"/>
      <c r="R141" s="46"/>
      <c r="S141" s="46"/>
      <c r="T141" s="47"/>
    </row>
    <row r="142" spans="1:20" x14ac:dyDescent="0.25">
      <c r="A142" s="67" t="s">
        <v>92</v>
      </c>
      <c r="B142" s="70"/>
      <c r="C142" s="68"/>
      <c r="D142" s="68"/>
      <c r="E142" s="68"/>
      <c r="F142" s="68"/>
      <c r="G142" s="68"/>
      <c r="H142" s="68"/>
      <c r="I142" s="68"/>
      <c r="J142" s="68"/>
      <c r="K142" s="69"/>
      <c r="L142" s="46"/>
      <c r="M142" s="46"/>
      <c r="N142" s="46"/>
      <c r="O142" s="46"/>
      <c r="P142" s="46"/>
      <c r="Q142" s="46"/>
      <c r="R142" s="46"/>
      <c r="S142" s="46"/>
      <c r="T142" s="47"/>
    </row>
    <row r="143" spans="1:20" x14ac:dyDescent="0.25">
      <c r="A143" s="67" t="s">
        <v>93</v>
      </c>
      <c r="B143" s="70"/>
      <c r="C143" s="68"/>
      <c r="D143" s="68"/>
      <c r="E143" s="68"/>
      <c r="F143" s="68"/>
      <c r="G143" s="68"/>
      <c r="H143" s="68"/>
      <c r="I143" s="68"/>
      <c r="J143" s="68"/>
      <c r="K143" s="69"/>
      <c r="L143" s="46"/>
      <c r="M143" s="46"/>
      <c r="N143" s="46"/>
      <c r="O143" s="46"/>
      <c r="P143" s="46"/>
      <c r="Q143" s="46"/>
      <c r="R143" s="46"/>
      <c r="S143" s="46"/>
      <c r="T143" s="47"/>
    </row>
    <row r="144" spans="1:20" ht="15" customHeight="1" x14ac:dyDescent="0.25">
      <c r="A144" s="455" t="s">
        <v>94</v>
      </c>
      <c r="B144" s="456"/>
      <c r="C144" s="456"/>
      <c r="D144" s="456"/>
      <c r="E144" s="456"/>
      <c r="F144" s="456"/>
      <c r="G144" s="456"/>
      <c r="H144" s="456"/>
      <c r="I144" s="456"/>
      <c r="J144" s="456"/>
      <c r="K144" s="456"/>
      <c r="L144" s="456"/>
      <c r="M144" s="456"/>
      <c r="N144" s="456"/>
      <c r="O144" s="456"/>
      <c r="P144" s="456"/>
      <c r="Q144" s="456"/>
      <c r="R144" s="456"/>
      <c r="S144" s="456"/>
      <c r="T144" s="457"/>
    </row>
    <row r="145" spans="1:20" x14ac:dyDescent="0.25">
      <c r="A145" s="455"/>
      <c r="B145" s="456"/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456"/>
      <c r="Q145" s="456"/>
      <c r="R145" s="456"/>
      <c r="S145" s="456"/>
      <c r="T145" s="457"/>
    </row>
    <row r="146" spans="1:20" x14ac:dyDescent="0.25">
      <c r="A146" s="455"/>
      <c r="B146" s="456"/>
      <c r="C146" s="456"/>
      <c r="D146" s="456"/>
      <c r="E146" s="456"/>
      <c r="F146" s="456"/>
      <c r="G146" s="456"/>
      <c r="H146" s="456"/>
      <c r="I146" s="456"/>
      <c r="J146" s="456"/>
      <c r="K146" s="456"/>
      <c r="L146" s="456"/>
      <c r="M146" s="456"/>
      <c r="N146" s="456"/>
      <c r="O146" s="456"/>
      <c r="P146" s="456"/>
      <c r="Q146" s="456"/>
      <c r="R146" s="456"/>
      <c r="S146" s="456"/>
      <c r="T146" s="457"/>
    </row>
    <row r="147" spans="1:20" x14ac:dyDescent="0.25">
      <c r="A147" s="4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7"/>
    </row>
    <row r="148" spans="1:20" ht="15.75" thickBot="1" x14ac:dyDescent="0.3">
      <c r="A148" s="128">
        <v>3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8"/>
    </row>
    <row r="149" spans="1:20" ht="15.75" thickBot="1" x14ac:dyDescent="0.3">
      <c r="A149" s="43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5"/>
    </row>
    <row r="150" spans="1:20" ht="24.75" customHeight="1" thickBot="1" x14ac:dyDescent="0.3">
      <c r="A150" s="347" t="s">
        <v>96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5"/>
    </row>
    <row r="151" spans="1:20" x14ac:dyDescent="0.25">
      <c r="A151" s="4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7"/>
    </row>
    <row r="152" spans="1:20" ht="15.75" x14ac:dyDescent="0.25">
      <c r="A152" s="435" t="s">
        <v>99</v>
      </c>
      <c r="B152" s="436"/>
      <c r="C152" s="436"/>
      <c r="D152" s="436"/>
      <c r="E152" s="436"/>
      <c r="F152" s="436"/>
      <c r="G152" s="436"/>
      <c r="H152" s="436"/>
      <c r="I152" s="436"/>
      <c r="J152" s="436"/>
      <c r="K152" s="436"/>
      <c r="L152" s="436"/>
      <c r="M152" s="436"/>
      <c r="N152" s="436"/>
      <c r="O152" s="436"/>
      <c r="P152" s="436"/>
      <c r="Q152" s="436"/>
      <c r="R152" s="436"/>
      <c r="S152" s="436"/>
      <c r="T152" s="437"/>
    </row>
    <row r="153" spans="1:20" ht="15.75" x14ac:dyDescent="0.25">
      <c r="A153" s="435" t="s">
        <v>100</v>
      </c>
      <c r="B153" s="436"/>
      <c r="C153" s="436"/>
      <c r="D153" s="436"/>
      <c r="E153" s="436"/>
      <c r="F153" s="436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7"/>
    </row>
    <row r="154" spans="1:20" ht="15.75" x14ac:dyDescent="0.25">
      <c r="A154" s="435" t="s">
        <v>97</v>
      </c>
      <c r="B154" s="436"/>
      <c r="C154" s="436"/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7"/>
    </row>
    <row r="155" spans="1:20" ht="15.75" x14ac:dyDescent="0.25">
      <c r="A155" s="71" t="s">
        <v>98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3">
        <f>X4/4</f>
        <v>0.4375</v>
      </c>
      <c r="R155" s="436" t="s">
        <v>101</v>
      </c>
      <c r="S155" s="436"/>
      <c r="T155" s="437"/>
    </row>
    <row r="156" spans="1:20" x14ac:dyDescent="0.25">
      <c r="A156" s="4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7"/>
    </row>
    <row r="157" spans="1:20" x14ac:dyDescent="0.25">
      <c r="A157" s="48"/>
      <c r="B157" s="85" t="s">
        <v>102</v>
      </c>
      <c r="C157" s="46"/>
      <c r="D157" s="46"/>
      <c r="E157" s="46"/>
      <c r="F157" s="367">
        <f>X5</f>
        <v>1</v>
      </c>
      <c r="G157" s="368"/>
      <c r="H157" s="46" t="s">
        <v>84</v>
      </c>
      <c r="I157" s="46" t="s">
        <v>107</v>
      </c>
      <c r="J157" s="46"/>
      <c r="K157" s="46"/>
      <c r="L157" s="46"/>
      <c r="M157" s="46"/>
      <c r="N157" s="46"/>
      <c r="O157" s="46"/>
      <c r="P157" s="46"/>
      <c r="Q157" s="46"/>
      <c r="R157" s="46"/>
      <c r="S157" s="91">
        <v>0.25</v>
      </c>
      <c r="T157" s="74"/>
    </row>
    <row r="158" spans="1:20" x14ac:dyDescent="0.25">
      <c r="A158" s="48"/>
      <c r="B158" s="434" t="s">
        <v>103</v>
      </c>
      <c r="C158" s="434"/>
      <c r="D158" s="434"/>
      <c r="E158" s="434"/>
      <c r="F158" s="367">
        <f>X4</f>
        <v>1.75</v>
      </c>
      <c r="G158" s="368"/>
      <c r="H158" s="46" t="s">
        <v>84</v>
      </c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7"/>
    </row>
    <row r="159" spans="1:20" ht="15.75" thickBot="1" x14ac:dyDescent="0.3">
      <c r="A159" s="4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7"/>
    </row>
    <row r="160" spans="1:20" ht="15.75" thickBot="1" x14ac:dyDescent="0.3">
      <c r="A160" s="48"/>
      <c r="B160" s="46" t="s">
        <v>104</v>
      </c>
      <c r="C160" s="46"/>
      <c r="D160" s="46"/>
      <c r="E160" s="46"/>
      <c r="F160" s="46"/>
      <c r="G160" s="46"/>
      <c r="H160" s="46"/>
      <c r="I160" s="88" t="s">
        <v>14</v>
      </c>
      <c r="J160" s="46" t="s">
        <v>106</v>
      </c>
      <c r="K160" s="46"/>
      <c r="L160" s="46"/>
      <c r="M160" s="52">
        <f>F157</f>
        <v>1</v>
      </c>
      <c r="N160" s="46" t="s">
        <v>86</v>
      </c>
      <c r="O160" s="127">
        <f>M160/M161</f>
        <v>0.5714285714285714</v>
      </c>
      <c r="P160" s="46"/>
      <c r="Q160" s="46"/>
      <c r="R160" s="46"/>
      <c r="S160" s="46"/>
      <c r="T160" s="47"/>
    </row>
    <row r="161" spans="1:20" x14ac:dyDescent="0.25">
      <c r="A161" s="48"/>
      <c r="B161" s="46"/>
      <c r="C161" s="46"/>
      <c r="D161" s="46"/>
      <c r="E161" s="46"/>
      <c r="F161" s="46"/>
      <c r="G161" s="46"/>
      <c r="H161" s="46"/>
      <c r="I161" s="46"/>
      <c r="J161" s="46" t="s">
        <v>105</v>
      </c>
      <c r="K161" s="46"/>
      <c r="L161" s="46"/>
      <c r="M161" s="52">
        <f>F158</f>
        <v>1.75</v>
      </c>
      <c r="N161" s="46" t="s">
        <v>84</v>
      </c>
      <c r="O161" s="46"/>
      <c r="P161" s="46"/>
      <c r="Q161" s="46"/>
      <c r="R161" s="46"/>
      <c r="S161" s="46"/>
      <c r="T161" s="47"/>
    </row>
    <row r="162" spans="1:20" ht="15.75" thickBot="1" x14ac:dyDescent="0.3">
      <c r="A162" s="4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7"/>
    </row>
    <row r="163" spans="1:20" ht="15.75" thickBot="1" x14ac:dyDescent="0.3">
      <c r="A163" s="99"/>
      <c r="B163" s="103">
        <f>O160</f>
        <v>0.5714285714285714</v>
      </c>
      <c r="C163" s="97" t="s">
        <v>32</v>
      </c>
      <c r="D163" s="103">
        <f>S157</f>
        <v>0.25</v>
      </c>
      <c r="E163" s="100"/>
      <c r="F163" s="352" t="s">
        <v>108</v>
      </c>
      <c r="G163" s="352"/>
      <c r="H163" s="352"/>
      <c r="I163" s="352"/>
      <c r="J163" s="352"/>
      <c r="K163" s="352"/>
      <c r="L163" s="352"/>
      <c r="M163" s="352"/>
      <c r="N163" s="352"/>
      <c r="O163" s="352"/>
      <c r="P163" s="352"/>
      <c r="Q163" s="352"/>
      <c r="R163" s="352"/>
      <c r="S163" s="94" t="str">
        <f>IF(B163&gt;=D163,"OK!","Reprovado")</f>
        <v>OK!</v>
      </c>
      <c r="T163" s="102"/>
    </row>
    <row r="164" spans="1:20" x14ac:dyDescent="0.25">
      <c r="A164" s="4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7"/>
    </row>
    <row r="165" spans="1:20" x14ac:dyDescent="0.25">
      <c r="A165" s="48" t="str">
        <f>IF(O160&lt;0.25,"Travar andaime nas extremidades em estrutura fixa, para garantir estabilidade conform NBR 6404.","Atende os criterios de estabilidade conforme NBR 6404")</f>
        <v>Atende os criterios de estabilidade conforme NBR 6404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7"/>
    </row>
    <row r="166" spans="1:20" x14ac:dyDescent="0.25">
      <c r="A166" s="66" t="s">
        <v>115</v>
      </c>
      <c r="B166" s="46"/>
      <c r="C166" s="46"/>
      <c r="D166" s="46"/>
      <c r="E166" s="432">
        <f>'NOMENCLATURA DE CARGA'!M89</f>
        <v>497</v>
      </c>
      <c r="F166" s="432"/>
      <c r="G166" s="432"/>
      <c r="H166" s="75"/>
      <c r="I166" s="75"/>
      <c r="J166" s="75"/>
      <c r="K166" s="75"/>
      <c r="L166" s="46"/>
      <c r="M166" s="46"/>
      <c r="N166" s="46"/>
      <c r="O166" s="46"/>
      <c r="P166" s="46"/>
      <c r="Q166" s="46"/>
      <c r="R166" s="46"/>
      <c r="S166" s="46"/>
      <c r="T166" s="47"/>
    </row>
    <row r="167" spans="1:20" x14ac:dyDescent="0.25">
      <c r="A167" s="62" t="s">
        <v>116</v>
      </c>
      <c r="B167" s="46"/>
      <c r="C167" s="46"/>
      <c r="D167" s="46"/>
      <c r="E167" s="432">
        <f>H64</f>
        <v>150</v>
      </c>
      <c r="F167" s="432"/>
      <c r="G167" s="432"/>
      <c r="H167" s="75"/>
      <c r="I167" s="75"/>
      <c r="J167" s="75"/>
      <c r="K167" s="75"/>
      <c r="L167" s="46"/>
      <c r="M167" s="46"/>
      <c r="N167" s="46"/>
      <c r="O167" s="46"/>
      <c r="P167" s="46"/>
      <c r="Q167" s="46"/>
      <c r="R167" s="46"/>
      <c r="S167" s="46"/>
      <c r="T167" s="47"/>
    </row>
    <row r="168" spans="1:20" x14ac:dyDescent="0.25">
      <c r="A168" s="62" t="s">
        <v>117</v>
      </c>
      <c r="B168" s="46"/>
      <c r="C168" s="46"/>
      <c r="D168" s="46"/>
      <c r="E168" s="432">
        <f>E167+E166</f>
        <v>647</v>
      </c>
      <c r="F168" s="432"/>
      <c r="G168" s="432"/>
      <c r="H168" s="76"/>
      <c r="I168" s="76"/>
      <c r="J168" s="76"/>
      <c r="K168" s="76"/>
      <c r="L168" s="46"/>
      <c r="M168" s="46"/>
      <c r="N168" s="46"/>
      <c r="O168" s="46"/>
      <c r="P168" s="46"/>
      <c r="Q168" s="46"/>
      <c r="R168" s="46"/>
      <c r="S168" s="46"/>
      <c r="T168" s="47"/>
    </row>
    <row r="169" spans="1:20" x14ac:dyDescent="0.25">
      <c r="A169" s="77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46"/>
      <c r="M169" s="46"/>
      <c r="N169" s="46"/>
      <c r="O169" s="46"/>
      <c r="P169" s="46"/>
      <c r="Q169" s="46"/>
      <c r="R169" s="46"/>
      <c r="S169" s="46"/>
      <c r="T169" s="47"/>
    </row>
    <row r="170" spans="1:20" x14ac:dyDescent="0.25">
      <c r="A170" s="92" t="s">
        <v>49</v>
      </c>
      <c r="B170" s="65"/>
      <c r="C170" s="65"/>
      <c r="D170" s="65"/>
      <c r="E170" s="65"/>
      <c r="F170" s="355">
        <f>X7</f>
        <v>4</v>
      </c>
      <c r="G170" s="355"/>
      <c r="H170" s="355"/>
      <c r="I170" s="355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7"/>
    </row>
    <row r="171" spans="1:20" x14ac:dyDescent="0.25">
      <c r="A171" s="433" t="s">
        <v>260</v>
      </c>
      <c r="B171" s="434"/>
      <c r="C171" s="434"/>
      <c r="D171" s="434"/>
      <c r="E171" s="434"/>
      <c r="F171" s="434"/>
      <c r="G171" s="432">
        <f>E168/F170</f>
        <v>161.75</v>
      </c>
      <c r="H171" s="432"/>
      <c r="I171" s="432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7"/>
    </row>
    <row r="172" spans="1:20" ht="15.75" thickBot="1" x14ac:dyDescent="0.3">
      <c r="A172" s="4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7"/>
    </row>
    <row r="173" spans="1:20" ht="15.75" thickBot="1" x14ac:dyDescent="0.3">
      <c r="A173" s="99"/>
      <c r="B173" s="100" t="s">
        <v>261</v>
      </c>
      <c r="C173" s="100"/>
      <c r="D173" s="100"/>
      <c r="E173" s="100"/>
      <c r="F173" s="100"/>
      <c r="G173" s="100"/>
      <c r="H173" s="427">
        <f>L57</f>
        <v>5054.871916363636</v>
      </c>
      <c r="I173" s="427"/>
      <c r="J173" s="427"/>
      <c r="K173" s="101" t="s">
        <v>32</v>
      </c>
      <c r="L173" s="427">
        <f>G171</f>
        <v>161.75</v>
      </c>
      <c r="M173" s="428"/>
      <c r="N173" s="428"/>
      <c r="O173" s="352" t="s">
        <v>262</v>
      </c>
      <c r="P173" s="352"/>
      <c r="Q173" s="352"/>
      <c r="R173" s="352"/>
      <c r="S173" s="94" t="str">
        <f>IF(H173&gt;L173,"OK!","Reprovado")</f>
        <v>OK!</v>
      </c>
      <c r="T173" s="102"/>
    </row>
    <row r="174" spans="1:20" ht="15.75" thickBot="1" x14ac:dyDescent="0.3">
      <c r="A174" s="48" t="s">
        <v>11</v>
      </c>
      <c r="B174" s="46"/>
      <c r="C174" s="46"/>
      <c r="D174" s="46"/>
      <c r="E174" s="46"/>
      <c r="F174" s="361">
        <f>X4</f>
        <v>1.75</v>
      </c>
      <c r="G174" s="362"/>
      <c r="H174" s="36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7"/>
    </row>
    <row r="175" spans="1:20" ht="15.75" thickBot="1" x14ac:dyDescent="0.3">
      <c r="A175" s="48" t="s">
        <v>12</v>
      </c>
      <c r="B175" s="46"/>
      <c r="C175" s="46"/>
      <c r="D175" s="46"/>
      <c r="E175" s="46"/>
      <c r="F175" s="364">
        <f>X5</f>
        <v>1</v>
      </c>
      <c r="G175" s="365"/>
      <c r="H175" s="36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7"/>
    </row>
    <row r="176" spans="1:20" ht="15.75" thickBot="1" x14ac:dyDescent="0.3">
      <c r="A176" s="90" t="s">
        <v>13</v>
      </c>
      <c r="B176" s="75"/>
      <c r="C176" s="75"/>
      <c r="D176" s="75"/>
      <c r="E176" s="75"/>
      <c r="F176" s="364">
        <f>X6</f>
        <v>1</v>
      </c>
      <c r="G176" s="365"/>
      <c r="H176" s="36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7"/>
    </row>
    <row r="177" spans="1:20" ht="15.75" thickBot="1" x14ac:dyDescent="0.3">
      <c r="A177" s="66"/>
      <c r="B177" s="75"/>
      <c r="C177" s="75"/>
      <c r="D177" s="75"/>
      <c r="E177" s="75"/>
      <c r="F177" s="75"/>
      <c r="G177" s="75"/>
      <c r="H177" s="7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7"/>
    </row>
    <row r="178" spans="1:20" ht="15.75" thickBot="1" x14ac:dyDescent="0.3">
      <c r="A178" s="95" t="s">
        <v>270</v>
      </c>
      <c r="B178" s="96"/>
      <c r="C178" s="96"/>
      <c r="D178" s="96"/>
      <c r="E178" s="96"/>
      <c r="F178" s="96"/>
      <c r="G178" s="96" t="s">
        <v>271</v>
      </c>
      <c r="H178" s="96"/>
      <c r="I178" s="97" t="s">
        <v>14</v>
      </c>
      <c r="J178" s="351">
        <f>F174</f>
        <v>1.75</v>
      </c>
      <c r="K178" s="352"/>
      <c r="L178" s="97" t="s">
        <v>34</v>
      </c>
      <c r="M178" s="351">
        <f>F175</f>
        <v>1</v>
      </c>
      <c r="N178" s="352"/>
      <c r="O178" s="97" t="s">
        <v>34</v>
      </c>
      <c r="P178" s="351">
        <f>F176</f>
        <v>1</v>
      </c>
      <c r="Q178" s="352"/>
      <c r="R178" s="98" t="s">
        <v>14</v>
      </c>
      <c r="S178" s="353">
        <f>J178*M178*P178</f>
        <v>1.75</v>
      </c>
      <c r="T178" s="354"/>
    </row>
    <row r="179" spans="1:20" ht="15.75" thickBot="1" x14ac:dyDescent="0.3">
      <c r="A179" s="77"/>
      <c r="B179" s="51"/>
      <c r="C179" s="51"/>
      <c r="D179" s="51"/>
      <c r="E179" s="51"/>
      <c r="F179" s="51"/>
      <c r="G179" s="51"/>
      <c r="H179" s="51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7"/>
    </row>
    <row r="180" spans="1:20" ht="15.75" thickBot="1" x14ac:dyDescent="0.3">
      <c r="A180" s="48" t="s">
        <v>277</v>
      </c>
      <c r="B180" s="46"/>
      <c r="C180" s="46"/>
      <c r="D180" s="46"/>
      <c r="E180" s="46"/>
      <c r="F180" s="450">
        <f>'NOMENCLATURA DE CARGA'!G73</f>
        <v>75</v>
      </c>
      <c r="G180" s="451"/>
      <c r="H180" s="452"/>
      <c r="I180" s="46" t="s">
        <v>280</v>
      </c>
      <c r="J180" s="46"/>
      <c r="K180" s="46"/>
      <c r="L180" s="46"/>
      <c r="M180" s="46"/>
      <c r="N180" s="46"/>
      <c r="O180" s="46"/>
      <c r="P180" s="447">
        <f>'NOMENCLATURA DE CARGA'!P13</f>
        <v>60</v>
      </c>
      <c r="Q180" s="448"/>
      <c r="R180" s="449"/>
      <c r="S180" s="46"/>
      <c r="T180" s="47"/>
    </row>
    <row r="181" spans="1:20" ht="15.75" thickBot="1" x14ac:dyDescent="0.3">
      <c r="A181" s="48" t="s">
        <v>279</v>
      </c>
      <c r="B181" s="46"/>
      <c r="C181" s="46"/>
      <c r="D181" s="46"/>
      <c r="E181" s="46"/>
      <c r="F181" s="450">
        <f>'NOMENCLATURA DE CARGA'!H73</f>
        <v>4</v>
      </c>
      <c r="G181" s="451"/>
      <c r="H181" s="452"/>
      <c r="I181" s="46" t="s">
        <v>281</v>
      </c>
      <c r="J181" s="46"/>
      <c r="K181" s="46"/>
      <c r="L181" s="46"/>
      <c r="M181" s="46"/>
      <c r="N181" s="46"/>
      <c r="O181" s="46"/>
      <c r="P181" s="447">
        <f>'NOMENCLATURA DE CARGA'!P15</f>
        <v>20</v>
      </c>
      <c r="Q181" s="448"/>
      <c r="R181" s="449"/>
      <c r="S181" s="46"/>
      <c r="T181" s="47"/>
    </row>
    <row r="182" spans="1:20" ht="15.75" thickBot="1" x14ac:dyDescent="0.3">
      <c r="A182" s="90" t="s">
        <v>278</v>
      </c>
      <c r="B182" s="46"/>
      <c r="C182" s="46"/>
      <c r="D182" s="46"/>
      <c r="E182" s="46"/>
      <c r="F182" s="450">
        <f>'NOMENCLATURA DE CARGA'!I73</f>
        <v>6</v>
      </c>
      <c r="G182" s="451"/>
      <c r="H182" s="452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7"/>
    </row>
    <row r="183" spans="1:20" ht="15.75" thickBot="1" x14ac:dyDescent="0.3">
      <c r="A183" s="48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7"/>
    </row>
    <row r="184" spans="1:20" ht="24.75" customHeight="1" thickBot="1" x14ac:dyDescent="0.3">
      <c r="A184" s="347" t="s">
        <v>109</v>
      </c>
      <c r="B184" s="106"/>
      <c r="C184" s="106"/>
      <c r="D184" s="106"/>
      <c r="E184" s="106"/>
      <c r="F184" s="106"/>
      <c r="G184" s="106"/>
      <c r="H184" s="106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5"/>
    </row>
    <row r="185" spans="1:20" x14ac:dyDescent="0.25">
      <c r="A185" s="66"/>
      <c r="B185" s="75"/>
      <c r="C185" s="75"/>
      <c r="D185" s="75"/>
      <c r="E185" s="75"/>
      <c r="F185" s="75"/>
      <c r="G185" s="75"/>
      <c r="H185" s="7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7"/>
    </row>
    <row r="186" spans="1:20" x14ac:dyDescent="0.25">
      <c r="A186" s="78" t="s">
        <v>110</v>
      </c>
      <c r="B186" s="76"/>
      <c r="C186" s="76"/>
      <c r="D186" s="76"/>
      <c r="E186" s="76"/>
      <c r="F186" s="76"/>
      <c r="G186" s="76"/>
      <c r="H186" s="7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7"/>
    </row>
    <row r="187" spans="1:20" x14ac:dyDescent="0.25">
      <c r="A187" s="77" t="s">
        <v>111</v>
      </c>
      <c r="B187" s="51"/>
      <c r="C187" s="51"/>
      <c r="D187" s="51"/>
      <c r="E187" s="51"/>
      <c r="F187" s="51"/>
      <c r="G187" s="51"/>
      <c r="H187" s="51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7"/>
    </row>
    <row r="188" spans="1:20" ht="15.75" thickBot="1" x14ac:dyDescent="0.3">
      <c r="A188" s="48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7"/>
    </row>
    <row r="189" spans="1:20" ht="22.5" customHeight="1" thickBot="1" x14ac:dyDescent="0.3">
      <c r="A189" s="347" t="s">
        <v>112</v>
      </c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5"/>
    </row>
    <row r="190" spans="1:20" x14ac:dyDescent="0.25">
      <c r="A190" s="48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7"/>
    </row>
    <row r="191" spans="1:20" x14ac:dyDescent="0.25">
      <c r="A191" s="48"/>
      <c r="B191" s="46" t="s">
        <v>113</v>
      </c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7"/>
    </row>
    <row r="192" spans="1:20" x14ac:dyDescent="0.25">
      <c r="A192" s="48"/>
      <c r="B192" s="46" t="s">
        <v>114</v>
      </c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7"/>
    </row>
    <row r="193" spans="1:20" x14ac:dyDescent="0.25">
      <c r="A193" s="48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7"/>
    </row>
    <row r="194" spans="1:20" ht="30.75" customHeight="1" x14ac:dyDescent="0.3">
      <c r="A194" s="48"/>
      <c r="B194" s="46"/>
      <c r="C194" s="46"/>
      <c r="D194" s="46"/>
      <c r="E194" s="46"/>
      <c r="F194" s="46"/>
      <c r="G194" s="79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7"/>
    </row>
    <row r="195" spans="1:20" x14ac:dyDescent="0.25">
      <c r="A195" s="48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7"/>
    </row>
    <row r="196" spans="1:20" x14ac:dyDescent="0.25">
      <c r="A196" s="48"/>
      <c r="B196" s="46"/>
      <c r="C196" s="46"/>
      <c r="D196" s="46"/>
      <c r="E196" s="46"/>
      <c r="F196" s="439" t="str">
        <f>X14</f>
        <v>Evaldo Matias de Lima</v>
      </c>
      <c r="G196" s="439"/>
      <c r="H196" s="439"/>
      <c r="I196" s="439"/>
      <c r="J196" s="439"/>
      <c r="K196" s="439"/>
      <c r="L196" s="439"/>
      <c r="M196" s="439"/>
      <c r="N196" s="439"/>
      <c r="O196" s="439"/>
      <c r="P196" s="46"/>
      <c r="Q196" s="46"/>
      <c r="R196" s="46"/>
      <c r="S196" s="46"/>
      <c r="T196" s="47"/>
    </row>
    <row r="197" spans="1:20" ht="15.75" thickBot="1" x14ac:dyDescent="0.3">
      <c r="A197" s="128">
        <v>4</v>
      </c>
      <c r="B197" s="57"/>
      <c r="C197" s="57"/>
      <c r="D197" s="57"/>
      <c r="E197" s="57"/>
      <c r="F197" s="440" t="str">
        <f>X15</f>
        <v>MG-133526-D</v>
      </c>
      <c r="G197" s="440"/>
      <c r="H197" s="440"/>
      <c r="I197" s="440"/>
      <c r="J197" s="440"/>
      <c r="K197" s="440"/>
      <c r="L197" s="440"/>
      <c r="M197" s="440"/>
      <c r="N197" s="440"/>
      <c r="O197" s="440"/>
      <c r="P197" s="57"/>
      <c r="Q197" s="57"/>
      <c r="R197" s="57"/>
      <c r="S197" s="57"/>
      <c r="T197" s="58"/>
    </row>
    <row r="198" spans="1:20" x14ac:dyDescent="0.25">
      <c r="A198" s="48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7"/>
    </row>
    <row r="199" spans="1:20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</row>
    <row r="201" spans="1:20" x14ac:dyDescent="0.25">
      <c r="A201" s="80"/>
      <c r="B201" s="80"/>
      <c r="C201" s="80"/>
      <c r="D201" s="80"/>
      <c r="E201" s="80"/>
      <c r="F201" s="80"/>
      <c r="G201" s="80"/>
      <c r="H201" s="80"/>
    </row>
    <row r="202" spans="1:20" x14ac:dyDescent="0.25">
      <c r="A202" s="80"/>
      <c r="B202" s="80"/>
      <c r="C202" s="80"/>
      <c r="D202" s="80"/>
      <c r="E202" s="80"/>
      <c r="F202" s="80"/>
      <c r="G202" s="80"/>
      <c r="H202" s="80"/>
    </row>
    <row r="203" spans="1:20" x14ac:dyDescent="0.25">
      <c r="A203" s="82"/>
      <c r="B203" s="76"/>
      <c r="C203" s="76"/>
      <c r="D203" s="76"/>
      <c r="E203" s="76"/>
      <c r="F203" s="76"/>
      <c r="G203" s="76"/>
      <c r="H203" s="76"/>
    </row>
    <row r="204" spans="1:20" x14ac:dyDescent="0.25">
      <c r="A204" s="83"/>
      <c r="B204" s="51"/>
      <c r="C204" s="51"/>
      <c r="D204" s="51"/>
      <c r="E204" s="51"/>
      <c r="F204" s="51"/>
      <c r="G204" s="51"/>
      <c r="H204" s="51"/>
    </row>
    <row r="208" spans="1:20" x14ac:dyDescent="0.25">
      <c r="A208" s="80"/>
    </row>
  </sheetData>
  <sheetProtection algorithmName="SHA-512" hashValue="eu+ulB/tE1Vpz7AlH5ExU114EI3ejsVFucj/HxjFJS1Tw8alz0fybt80TqsTIxRFC22ogdj7h5elc5dWlYpPHQ==" saltValue="6AGsXdcBegVjqGsKdr9BuQ==" spinCount="100000" sheet="1" objects="1" scenarios="1" selectLockedCells="1"/>
  <mergeCells count="131">
    <mergeCell ref="F196:O196"/>
    <mergeCell ref="F197:O197"/>
    <mergeCell ref="V15:W15"/>
    <mergeCell ref="V14:W14"/>
    <mergeCell ref="X14:Z14"/>
    <mergeCell ref="X15:Z15"/>
    <mergeCell ref="D1:T1"/>
    <mergeCell ref="A1:C1"/>
    <mergeCell ref="P180:R180"/>
    <mergeCell ref="P181:R181"/>
    <mergeCell ref="F180:H180"/>
    <mergeCell ref="F181:H181"/>
    <mergeCell ref="F182:H182"/>
    <mergeCell ref="L38:M38"/>
    <mergeCell ref="K33:L33"/>
    <mergeCell ref="B44:S46"/>
    <mergeCell ref="P52:T52"/>
    <mergeCell ref="M73:N73"/>
    <mergeCell ref="R155:T155"/>
    <mergeCell ref="A144:T146"/>
    <mergeCell ref="A121:T121"/>
    <mergeCell ref="A122:T122"/>
    <mergeCell ref="A123:T123"/>
    <mergeCell ref="K113:L113"/>
    <mergeCell ref="AA3:AF3"/>
    <mergeCell ref="AA4:AF4"/>
    <mergeCell ref="AA5:AF5"/>
    <mergeCell ref="AA6:AF6"/>
    <mergeCell ref="C4:T4"/>
    <mergeCell ref="L173:N173"/>
    <mergeCell ref="O173:R173"/>
    <mergeCell ref="C2:T2"/>
    <mergeCell ref="C3:T3"/>
    <mergeCell ref="C5:T5"/>
    <mergeCell ref="G171:I171"/>
    <mergeCell ref="A171:F171"/>
    <mergeCell ref="H173:J173"/>
    <mergeCell ref="E166:G166"/>
    <mergeCell ref="E167:G167"/>
    <mergeCell ref="E168:G168"/>
    <mergeCell ref="F157:G157"/>
    <mergeCell ref="B158:E158"/>
    <mergeCell ref="F158:G158"/>
    <mergeCell ref="F163:R163"/>
    <mergeCell ref="A152:T152"/>
    <mergeCell ref="A154:T154"/>
    <mergeCell ref="A153:T153"/>
    <mergeCell ref="P73:R73"/>
    <mergeCell ref="B116:C116"/>
    <mergeCell ref="F116:G116"/>
    <mergeCell ref="I116:R116"/>
    <mergeCell ref="C113:D113"/>
    <mergeCell ref="C114:D114"/>
    <mergeCell ref="H109:I109"/>
    <mergeCell ref="H110:I110"/>
    <mergeCell ref="F113:G113"/>
    <mergeCell ref="I102:J102"/>
    <mergeCell ref="G104:H104"/>
    <mergeCell ref="B105:I105"/>
    <mergeCell ref="K104:L104"/>
    <mergeCell ref="I87:J87"/>
    <mergeCell ref="B89:C89"/>
    <mergeCell ref="B90:G90"/>
    <mergeCell ref="I89:J89"/>
    <mergeCell ref="B92:C92"/>
    <mergeCell ref="F92:G92"/>
    <mergeCell ref="I92:R92"/>
    <mergeCell ref="K78:L78"/>
    <mergeCell ref="K79:L79"/>
    <mergeCell ref="H82:I82"/>
    <mergeCell ref="K82:R82"/>
    <mergeCell ref="A2:B2"/>
    <mergeCell ref="A3:B3"/>
    <mergeCell ref="A4:B4"/>
    <mergeCell ref="A5:B5"/>
    <mergeCell ref="G28:H28"/>
    <mergeCell ref="A22:K22"/>
    <mergeCell ref="A24:E24"/>
    <mergeCell ref="B38:B39"/>
    <mergeCell ref="D39:E39"/>
    <mergeCell ref="D38:E38"/>
    <mergeCell ref="A26:B26"/>
    <mergeCell ref="A27:D27"/>
    <mergeCell ref="A28:F28"/>
    <mergeCell ref="I66:J66"/>
    <mergeCell ref="I67:J67"/>
    <mergeCell ref="M66:N66"/>
    <mergeCell ref="Q53:S53"/>
    <mergeCell ref="L54:M54"/>
    <mergeCell ref="Q54:S54"/>
    <mergeCell ref="L57:N57"/>
    <mergeCell ref="J38:K38"/>
    <mergeCell ref="A42:L42"/>
    <mergeCell ref="B47:B48"/>
    <mergeCell ref="V3:W3"/>
    <mergeCell ref="V4:W4"/>
    <mergeCell ref="V5:W5"/>
    <mergeCell ref="V6:W6"/>
    <mergeCell ref="A7:S7"/>
    <mergeCell ref="A9:E9"/>
    <mergeCell ref="A10:T20"/>
    <mergeCell ref="V9:W9"/>
    <mergeCell ref="U11:Y11"/>
    <mergeCell ref="V12:X12"/>
    <mergeCell ref="V10:W10"/>
    <mergeCell ref="V7:W7"/>
    <mergeCell ref="V8:W8"/>
    <mergeCell ref="P178:Q178"/>
    <mergeCell ref="S178:T178"/>
    <mergeCell ref="F170:I170"/>
    <mergeCell ref="A30:H30"/>
    <mergeCell ref="B32:B33"/>
    <mergeCell ref="A36:G36"/>
    <mergeCell ref="F174:H174"/>
    <mergeCell ref="F175:H175"/>
    <mergeCell ref="F176:H176"/>
    <mergeCell ref="J178:K178"/>
    <mergeCell ref="M178:N178"/>
    <mergeCell ref="B75:C75"/>
    <mergeCell ref="H75:I75"/>
    <mergeCell ref="B64:C64"/>
    <mergeCell ref="H64:I64"/>
    <mergeCell ref="C55:E55"/>
    <mergeCell ref="A53:C53"/>
    <mergeCell ref="D53:E53"/>
    <mergeCell ref="F53:G53"/>
    <mergeCell ref="J53:K53"/>
    <mergeCell ref="L53:M53"/>
    <mergeCell ref="F69:H69"/>
    <mergeCell ref="J69:R69"/>
    <mergeCell ref="M62:N62"/>
  </mergeCells>
  <conditionalFormatting sqref="S69 S82 S92 S116 S163 S173">
    <cfRule type="containsText" dxfId="3" priority="5" stopIfTrue="1" operator="containsText" text="OK!">
      <formula>NOT(ISERROR(SEARCH("OK!",S69)))</formula>
    </cfRule>
  </conditionalFormatting>
  <conditionalFormatting sqref="S69 S82 S92 S116 S163 S173">
    <cfRule type="containsText" dxfId="2" priority="4" stopIfTrue="1" operator="containsText" text="Reprovado">
      <formula>NOT(ISERROR(SEARCH("Reprovado",S69)))</formula>
    </cfRule>
  </conditionalFormatting>
  <conditionalFormatting sqref="S173 S163 S116 S92 S82 S6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165">
    <cfRule type="containsText" dxfId="1" priority="1" stopIfTrue="1" operator="containsText" text="Travar andaime nas extremidades em estrutura fixa, para garantir estabilidade conform NBR 6404.">
      <formula>NOT(ISERROR(SEARCH("Travar andaime nas extremidades em estrutura fixa, para garantir estabilidade conform NBR 6404.",A165)))</formula>
    </cfRule>
    <cfRule type="containsText" dxfId="0" priority="2" stopIfTrue="1" operator="containsText" text="Atende os criterios de estabilidade conforme NBR 6404">
      <formula>NOT(ISERROR(SEARCH("Atende os criterios de estabilidade conforme NBR 6404",A165)))</formula>
    </cfRule>
  </conditionalFormatting>
  <hyperlinks>
    <hyperlink ref="V12" r:id="rId1"/>
  </hyperlinks>
  <pageMargins left="0.41" right="0.22" top="0.69" bottom="0.31" header="0.42" footer="0.31496062992125984"/>
  <pageSetup paperSize="9" scale="96" fitToHeight="0" orientation="portrait" r:id="rId2"/>
  <headerFooter scaleWithDoc="0" alignWithMargins="0">
    <oddFooter xml:space="preserve">&amp;C
</oddFooter>
  </headerFooter>
  <rowBreaks count="3" manualBreakCount="3">
    <brk id="49" max="19" man="1"/>
    <brk id="99" max="19" man="1"/>
    <brk id="148" max="19" man="1"/>
  </row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AD412"/>
  <sheetViews>
    <sheetView showGridLines="0" showRowColHeaders="0" showZeros="0" view="pageBreakPreview" zoomScaleNormal="85" zoomScaleSheetLayoutView="100" workbookViewId="0">
      <selection activeCell="P16" sqref="P16"/>
    </sheetView>
  </sheetViews>
  <sheetFormatPr defaultRowHeight="12.75" x14ac:dyDescent="0.2"/>
  <cols>
    <col min="1" max="1" width="17.7109375" style="311" customWidth="1"/>
    <col min="2" max="2" width="12.140625" style="312" customWidth="1"/>
    <col min="3" max="3" width="6.7109375" style="149" bestFit="1" customWidth="1"/>
    <col min="4" max="4" width="11" style="163" customWidth="1"/>
    <col min="5" max="5" width="7.5703125" style="163" customWidth="1"/>
    <col min="6" max="6" width="7.5703125" style="149" customWidth="1"/>
    <col min="7" max="7" width="13.42578125" style="149" customWidth="1"/>
    <col min="8" max="8" width="17.85546875" style="163" customWidth="1"/>
    <col min="9" max="9" width="12.140625" style="149" bestFit="1" customWidth="1"/>
    <col min="10" max="10" width="9" style="149" customWidth="1"/>
    <col min="11" max="12" width="8.140625" style="149" customWidth="1"/>
    <col min="13" max="13" width="11.28515625" style="149" customWidth="1"/>
    <col min="14" max="14" width="19.85546875" style="149" customWidth="1"/>
    <col min="15" max="15" width="6" style="149" customWidth="1"/>
    <col min="16" max="17" width="10.7109375" style="163" customWidth="1"/>
    <col min="18" max="18" width="10.7109375" style="164" customWidth="1"/>
    <col min="19" max="19" width="10.7109375" style="149" customWidth="1"/>
    <col min="20" max="20" width="9.140625" style="149"/>
    <col min="21" max="21" width="9.140625" style="150"/>
    <col min="22" max="22" width="39.7109375" style="149" bestFit="1" customWidth="1"/>
    <col min="23" max="23" width="9.28515625" style="149" bestFit="1" customWidth="1"/>
    <col min="24" max="24" width="6.85546875" style="251" bestFit="1" customWidth="1"/>
    <col min="25" max="25" width="9.140625" style="151"/>
    <col min="26" max="256" width="9.140625" style="149"/>
    <col min="257" max="257" width="17.7109375" style="149" customWidth="1"/>
    <col min="258" max="258" width="12.140625" style="149" customWidth="1"/>
    <col min="259" max="259" width="6.7109375" style="149" bestFit="1" customWidth="1"/>
    <col min="260" max="260" width="11" style="149" customWidth="1"/>
    <col min="261" max="262" width="7.5703125" style="149" customWidth="1"/>
    <col min="263" max="263" width="13.42578125" style="149" customWidth="1"/>
    <col min="264" max="264" width="17.85546875" style="149" customWidth="1"/>
    <col min="265" max="265" width="10.85546875" style="149" customWidth="1"/>
    <col min="266" max="266" width="9" style="149" customWidth="1"/>
    <col min="267" max="268" width="8.140625" style="149" customWidth="1"/>
    <col min="269" max="269" width="11.28515625" style="149" customWidth="1"/>
    <col min="270" max="270" width="19.85546875" style="149" customWidth="1"/>
    <col min="271" max="271" width="6" style="149" customWidth="1"/>
    <col min="272" max="275" width="10.7109375" style="149" customWidth="1"/>
    <col min="276" max="277" width="9.140625" style="149"/>
    <col min="278" max="278" width="39.7109375" style="149" bestFit="1" customWidth="1"/>
    <col min="279" max="279" width="9.28515625" style="149" bestFit="1" customWidth="1"/>
    <col min="280" max="280" width="6.85546875" style="149" bestFit="1" customWidth="1"/>
    <col min="281" max="512" width="9.140625" style="149"/>
    <col min="513" max="513" width="17.7109375" style="149" customWidth="1"/>
    <col min="514" max="514" width="12.140625" style="149" customWidth="1"/>
    <col min="515" max="515" width="6.7109375" style="149" bestFit="1" customWidth="1"/>
    <col min="516" max="516" width="11" style="149" customWidth="1"/>
    <col min="517" max="518" width="7.5703125" style="149" customWidth="1"/>
    <col min="519" max="519" width="13.42578125" style="149" customWidth="1"/>
    <col min="520" max="520" width="17.85546875" style="149" customWidth="1"/>
    <col min="521" max="521" width="10.85546875" style="149" customWidth="1"/>
    <col min="522" max="522" width="9" style="149" customWidth="1"/>
    <col min="523" max="524" width="8.140625" style="149" customWidth="1"/>
    <col min="525" max="525" width="11.28515625" style="149" customWidth="1"/>
    <col min="526" max="526" width="19.85546875" style="149" customWidth="1"/>
    <col min="527" max="527" width="6" style="149" customWidth="1"/>
    <col min="528" max="531" width="10.7109375" style="149" customWidth="1"/>
    <col min="532" max="533" width="9.140625" style="149"/>
    <col min="534" max="534" width="39.7109375" style="149" bestFit="1" customWidth="1"/>
    <col min="535" max="535" width="9.28515625" style="149" bestFit="1" customWidth="1"/>
    <col min="536" max="536" width="6.85546875" style="149" bestFit="1" customWidth="1"/>
    <col min="537" max="768" width="9.140625" style="149"/>
    <col min="769" max="769" width="17.7109375" style="149" customWidth="1"/>
    <col min="770" max="770" width="12.140625" style="149" customWidth="1"/>
    <col min="771" max="771" width="6.7109375" style="149" bestFit="1" customWidth="1"/>
    <col min="772" max="772" width="11" style="149" customWidth="1"/>
    <col min="773" max="774" width="7.5703125" style="149" customWidth="1"/>
    <col min="775" max="775" width="13.42578125" style="149" customWidth="1"/>
    <col min="776" max="776" width="17.85546875" style="149" customWidth="1"/>
    <col min="777" max="777" width="10.85546875" style="149" customWidth="1"/>
    <col min="778" max="778" width="9" style="149" customWidth="1"/>
    <col min="779" max="780" width="8.140625" style="149" customWidth="1"/>
    <col min="781" max="781" width="11.28515625" style="149" customWidth="1"/>
    <col min="782" max="782" width="19.85546875" style="149" customWidth="1"/>
    <col min="783" max="783" width="6" style="149" customWidth="1"/>
    <col min="784" max="787" width="10.7109375" style="149" customWidth="1"/>
    <col min="788" max="789" width="9.140625" style="149"/>
    <col min="790" max="790" width="39.7109375" style="149" bestFit="1" customWidth="1"/>
    <col min="791" max="791" width="9.28515625" style="149" bestFit="1" customWidth="1"/>
    <col min="792" max="792" width="6.85546875" style="149" bestFit="1" customWidth="1"/>
    <col min="793" max="1024" width="9.140625" style="149"/>
    <col min="1025" max="1025" width="17.7109375" style="149" customWidth="1"/>
    <col min="1026" max="1026" width="12.140625" style="149" customWidth="1"/>
    <col min="1027" max="1027" width="6.7109375" style="149" bestFit="1" customWidth="1"/>
    <col min="1028" max="1028" width="11" style="149" customWidth="1"/>
    <col min="1029" max="1030" width="7.5703125" style="149" customWidth="1"/>
    <col min="1031" max="1031" width="13.42578125" style="149" customWidth="1"/>
    <col min="1032" max="1032" width="17.85546875" style="149" customWidth="1"/>
    <col min="1033" max="1033" width="10.85546875" style="149" customWidth="1"/>
    <col min="1034" max="1034" width="9" style="149" customWidth="1"/>
    <col min="1035" max="1036" width="8.140625" style="149" customWidth="1"/>
    <col min="1037" max="1037" width="11.28515625" style="149" customWidth="1"/>
    <col min="1038" max="1038" width="19.85546875" style="149" customWidth="1"/>
    <col min="1039" max="1039" width="6" style="149" customWidth="1"/>
    <col min="1040" max="1043" width="10.7109375" style="149" customWidth="1"/>
    <col min="1044" max="1045" width="9.140625" style="149"/>
    <col min="1046" max="1046" width="39.7109375" style="149" bestFit="1" customWidth="1"/>
    <col min="1047" max="1047" width="9.28515625" style="149" bestFit="1" customWidth="1"/>
    <col min="1048" max="1048" width="6.85546875" style="149" bestFit="1" customWidth="1"/>
    <col min="1049" max="1280" width="9.140625" style="149"/>
    <col min="1281" max="1281" width="17.7109375" style="149" customWidth="1"/>
    <col min="1282" max="1282" width="12.140625" style="149" customWidth="1"/>
    <col min="1283" max="1283" width="6.7109375" style="149" bestFit="1" customWidth="1"/>
    <col min="1284" max="1284" width="11" style="149" customWidth="1"/>
    <col min="1285" max="1286" width="7.5703125" style="149" customWidth="1"/>
    <col min="1287" max="1287" width="13.42578125" style="149" customWidth="1"/>
    <col min="1288" max="1288" width="17.85546875" style="149" customWidth="1"/>
    <col min="1289" max="1289" width="10.85546875" style="149" customWidth="1"/>
    <col min="1290" max="1290" width="9" style="149" customWidth="1"/>
    <col min="1291" max="1292" width="8.140625" style="149" customWidth="1"/>
    <col min="1293" max="1293" width="11.28515625" style="149" customWidth="1"/>
    <col min="1294" max="1294" width="19.85546875" style="149" customWidth="1"/>
    <col min="1295" max="1295" width="6" style="149" customWidth="1"/>
    <col min="1296" max="1299" width="10.7109375" style="149" customWidth="1"/>
    <col min="1300" max="1301" width="9.140625" style="149"/>
    <col min="1302" max="1302" width="39.7109375" style="149" bestFit="1" customWidth="1"/>
    <col min="1303" max="1303" width="9.28515625" style="149" bestFit="1" customWidth="1"/>
    <col min="1304" max="1304" width="6.85546875" style="149" bestFit="1" customWidth="1"/>
    <col min="1305" max="1536" width="9.140625" style="149"/>
    <col min="1537" max="1537" width="17.7109375" style="149" customWidth="1"/>
    <col min="1538" max="1538" width="12.140625" style="149" customWidth="1"/>
    <col min="1539" max="1539" width="6.7109375" style="149" bestFit="1" customWidth="1"/>
    <col min="1540" max="1540" width="11" style="149" customWidth="1"/>
    <col min="1541" max="1542" width="7.5703125" style="149" customWidth="1"/>
    <col min="1543" max="1543" width="13.42578125" style="149" customWidth="1"/>
    <col min="1544" max="1544" width="17.85546875" style="149" customWidth="1"/>
    <col min="1545" max="1545" width="10.85546875" style="149" customWidth="1"/>
    <col min="1546" max="1546" width="9" style="149" customWidth="1"/>
    <col min="1547" max="1548" width="8.140625" style="149" customWidth="1"/>
    <col min="1549" max="1549" width="11.28515625" style="149" customWidth="1"/>
    <col min="1550" max="1550" width="19.85546875" style="149" customWidth="1"/>
    <col min="1551" max="1551" width="6" style="149" customWidth="1"/>
    <col min="1552" max="1555" width="10.7109375" style="149" customWidth="1"/>
    <col min="1556" max="1557" width="9.140625" style="149"/>
    <col min="1558" max="1558" width="39.7109375" style="149" bestFit="1" customWidth="1"/>
    <col min="1559" max="1559" width="9.28515625" style="149" bestFit="1" customWidth="1"/>
    <col min="1560" max="1560" width="6.85546875" style="149" bestFit="1" customWidth="1"/>
    <col min="1561" max="1792" width="9.140625" style="149"/>
    <col min="1793" max="1793" width="17.7109375" style="149" customWidth="1"/>
    <col min="1794" max="1794" width="12.140625" style="149" customWidth="1"/>
    <col min="1795" max="1795" width="6.7109375" style="149" bestFit="1" customWidth="1"/>
    <col min="1796" max="1796" width="11" style="149" customWidth="1"/>
    <col min="1797" max="1798" width="7.5703125" style="149" customWidth="1"/>
    <col min="1799" max="1799" width="13.42578125" style="149" customWidth="1"/>
    <col min="1800" max="1800" width="17.85546875" style="149" customWidth="1"/>
    <col min="1801" max="1801" width="10.85546875" style="149" customWidth="1"/>
    <col min="1802" max="1802" width="9" style="149" customWidth="1"/>
    <col min="1803" max="1804" width="8.140625" style="149" customWidth="1"/>
    <col min="1805" max="1805" width="11.28515625" style="149" customWidth="1"/>
    <col min="1806" max="1806" width="19.85546875" style="149" customWidth="1"/>
    <col min="1807" max="1807" width="6" style="149" customWidth="1"/>
    <col min="1808" max="1811" width="10.7109375" style="149" customWidth="1"/>
    <col min="1812" max="1813" width="9.140625" style="149"/>
    <col min="1814" max="1814" width="39.7109375" style="149" bestFit="1" customWidth="1"/>
    <col min="1815" max="1815" width="9.28515625" style="149" bestFit="1" customWidth="1"/>
    <col min="1816" max="1816" width="6.85546875" style="149" bestFit="1" customWidth="1"/>
    <col min="1817" max="2048" width="9.140625" style="149"/>
    <col min="2049" max="2049" width="17.7109375" style="149" customWidth="1"/>
    <col min="2050" max="2050" width="12.140625" style="149" customWidth="1"/>
    <col min="2051" max="2051" width="6.7109375" style="149" bestFit="1" customWidth="1"/>
    <col min="2052" max="2052" width="11" style="149" customWidth="1"/>
    <col min="2053" max="2054" width="7.5703125" style="149" customWidth="1"/>
    <col min="2055" max="2055" width="13.42578125" style="149" customWidth="1"/>
    <col min="2056" max="2056" width="17.85546875" style="149" customWidth="1"/>
    <col min="2057" max="2057" width="10.85546875" style="149" customWidth="1"/>
    <col min="2058" max="2058" width="9" style="149" customWidth="1"/>
    <col min="2059" max="2060" width="8.140625" style="149" customWidth="1"/>
    <col min="2061" max="2061" width="11.28515625" style="149" customWidth="1"/>
    <col min="2062" max="2062" width="19.85546875" style="149" customWidth="1"/>
    <col min="2063" max="2063" width="6" style="149" customWidth="1"/>
    <col min="2064" max="2067" width="10.7109375" style="149" customWidth="1"/>
    <col min="2068" max="2069" width="9.140625" style="149"/>
    <col min="2070" max="2070" width="39.7109375" style="149" bestFit="1" customWidth="1"/>
    <col min="2071" max="2071" width="9.28515625" style="149" bestFit="1" customWidth="1"/>
    <col min="2072" max="2072" width="6.85546875" style="149" bestFit="1" customWidth="1"/>
    <col min="2073" max="2304" width="9.140625" style="149"/>
    <col min="2305" max="2305" width="17.7109375" style="149" customWidth="1"/>
    <col min="2306" max="2306" width="12.140625" style="149" customWidth="1"/>
    <col min="2307" max="2307" width="6.7109375" style="149" bestFit="1" customWidth="1"/>
    <col min="2308" max="2308" width="11" style="149" customWidth="1"/>
    <col min="2309" max="2310" width="7.5703125" style="149" customWidth="1"/>
    <col min="2311" max="2311" width="13.42578125" style="149" customWidth="1"/>
    <col min="2312" max="2312" width="17.85546875" style="149" customWidth="1"/>
    <col min="2313" max="2313" width="10.85546875" style="149" customWidth="1"/>
    <col min="2314" max="2314" width="9" style="149" customWidth="1"/>
    <col min="2315" max="2316" width="8.140625" style="149" customWidth="1"/>
    <col min="2317" max="2317" width="11.28515625" style="149" customWidth="1"/>
    <col min="2318" max="2318" width="19.85546875" style="149" customWidth="1"/>
    <col min="2319" max="2319" width="6" style="149" customWidth="1"/>
    <col min="2320" max="2323" width="10.7109375" style="149" customWidth="1"/>
    <col min="2324" max="2325" width="9.140625" style="149"/>
    <col min="2326" max="2326" width="39.7109375" style="149" bestFit="1" customWidth="1"/>
    <col min="2327" max="2327" width="9.28515625" style="149" bestFit="1" customWidth="1"/>
    <col min="2328" max="2328" width="6.85546875" style="149" bestFit="1" customWidth="1"/>
    <col min="2329" max="2560" width="9.140625" style="149"/>
    <col min="2561" max="2561" width="17.7109375" style="149" customWidth="1"/>
    <col min="2562" max="2562" width="12.140625" style="149" customWidth="1"/>
    <col min="2563" max="2563" width="6.7109375" style="149" bestFit="1" customWidth="1"/>
    <col min="2564" max="2564" width="11" style="149" customWidth="1"/>
    <col min="2565" max="2566" width="7.5703125" style="149" customWidth="1"/>
    <col min="2567" max="2567" width="13.42578125" style="149" customWidth="1"/>
    <col min="2568" max="2568" width="17.85546875" style="149" customWidth="1"/>
    <col min="2569" max="2569" width="10.85546875" style="149" customWidth="1"/>
    <col min="2570" max="2570" width="9" style="149" customWidth="1"/>
    <col min="2571" max="2572" width="8.140625" style="149" customWidth="1"/>
    <col min="2573" max="2573" width="11.28515625" style="149" customWidth="1"/>
    <col min="2574" max="2574" width="19.85546875" style="149" customWidth="1"/>
    <col min="2575" max="2575" width="6" style="149" customWidth="1"/>
    <col min="2576" max="2579" width="10.7109375" style="149" customWidth="1"/>
    <col min="2580" max="2581" width="9.140625" style="149"/>
    <col min="2582" max="2582" width="39.7109375" style="149" bestFit="1" customWidth="1"/>
    <col min="2583" max="2583" width="9.28515625" style="149" bestFit="1" customWidth="1"/>
    <col min="2584" max="2584" width="6.85546875" style="149" bestFit="1" customWidth="1"/>
    <col min="2585" max="2816" width="9.140625" style="149"/>
    <col min="2817" max="2817" width="17.7109375" style="149" customWidth="1"/>
    <col min="2818" max="2818" width="12.140625" style="149" customWidth="1"/>
    <col min="2819" max="2819" width="6.7109375" style="149" bestFit="1" customWidth="1"/>
    <col min="2820" max="2820" width="11" style="149" customWidth="1"/>
    <col min="2821" max="2822" width="7.5703125" style="149" customWidth="1"/>
    <col min="2823" max="2823" width="13.42578125" style="149" customWidth="1"/>
    <col min="2824" max="2824" width="17.85546875" style="149" customWidth="1"/>
    <col min="2825" max="2825" width="10.85546875" style="149" customWidth="1"/>
    <col min="2826" max="2826" width="9" style="149" customWidth="1"/>
    <col min="2827" max="2828" width="8.140625" style="149" customWidth="1"/>
    <col min="2829" max="2829" width="11.28515625" style="149" customWidth="1"/>
    <col min="2830" max="2830" width="19.85546875" style="149" customWidth="1"/>
    <col min="2831" max="2831" width="6" style="149" customWidth="1"/>
    <col min="2832" max="2835" width="10.7109375" style="149" customWidth="1"/>
    <col min="2836" max="2837" width="9.140625" style="149"/>
    <col min="2838" max="2838" width="39.7109375" style="149" bestFit="1" customWidth="1"/>
    <col min="2839" max="2839" width="9.28515625" style="149" bestFit="1" customWidth="1"/>
    <col min="2840" max="2840" width="6.85546875" style="149" bestFit="1" customWidth="1"/>
    <col min="2841" max="3072" width="9.140625" style="149"/>
    <col min="3073" max="3073" width="17.7109375" style="149" customWidth="1"/>
    <col min="3074" max="3074" width="12.140625" style="149" customWidth="1"/>
    <col min="3075" max="3075" width="6.7109375" style="149" bestFit="1" customWidth="1"/>
    <col min="3076" max="3076" width="11" style="149" customWidth="1"/>
    <col min="3077" max="3078" width="7.5703125" style="149" customWidth="1"/>
    <col min="3079" max="3079" width="13.42578125" style="149" customWidth="1"/>
    <col min="3080" max="3080" width="17.85546875" style="149" customWidth="1"/>
    <col min="3081" max="3081" width="10.85546875" style="149" customWidth="1"/>
    <col min="3082" max="3082" width="9" style="149" customWidth="1"/>
    <col min="3083" max="3084" width="8.140625" style="149" customWidth="1"/>
    <col min="3085" max="3085" width="11.28515625" style="149" customWidth="1"/>
    <col min="3086" max="3086" width="19.85546875" style="149" customWidth="1"/>
    <col min="3087" max="3087" width="6" style="149" customWidth="1"/>
    <col min="3088" max="3091" width="10.7109375" style="149" customWidth="1"/>
    <col min="3092" max="3093" width="9.140625" style="149"/>
    <col min="3094" max="3094" width="39.7109375" style="149" bestFit="1" customWidth="1"/>
    <col min="3095" max="3095" width="9.28515625" style="149" bestFit="1" customWidth="1"/>
    <col min="3096" max="3096" width="6.85546875" style="149" bestFit="1" customWidth="1"/>
    <col min="3097" max="3328" width="9.140625" style="149"/>
    <col min="3329" max="3329" width="17.7109375" style="149" customWidth="1"/>
    <col min="3330" max="3330" width="12.140625" style="149" customWidth="1"/>
    <col min="3331" max="3331" width="6.7109375" style="149" bestFit="1" customWidth="1"/>
    <col min="3332" max="3332" width="11" style="149" customWidth="1"/>
    <col min="3333" max="3334" width="7.5703125" style="149" customWidth="1"/>
    <col min="3335" max="3335" width="13.42578125" style="149" customWidth="1"/>
    <col min="3336" max="3336" width="17.85546875" style="149" customWidth="1"/>
    <col min="3337" max="3337" width="10.85546875" style="149" customWidth="1"/>
    <col min="3338" max="3338" width="9" style="149" customWidth="1"/>
    <col min="3339" max="3340" width="8.140625" style="149" customWidth="1"/>
    <col min="3341" max="3341" width="11.28515625" style="149" customWidth="1"/>
    <col min="3342" max="3342" width="19.85546875" style="149" customWidth="1"/>
    <col min="3343" max="3343" width="6" style="149" customWidth="1"/>
    <col min="3344" max="3347" width="10.7109375" style="149" customWidth="1"/>
    <col min="3348" max="3349" width="9.140625" style="149"/>
    <col min="3350" max="3350" width="39.7109375" style="149" bestFit="1" customWidth="1"/>
    <col min="3351" max="3351" width="9.28515625" style="149" bestFit="1" customWidth="1"/>
    <col min="3352" max="3352" width="6.85546875" style="149" bestFit="1" customWidth="1"/>
    <col min="3353" max="3584" width="9.140625" style="149"/>
    <col min="3585" max="3585" width="17.7109375" style="149" customWidth="1"/>
    <col min="3586" max="3586" width="12.140625" style="149" customWidth="1"/>
    <col min="3587" max="3587" width="6.7109375" style="149" bestFit="1" customWidth="1"/>
    <col min="3588" max="3588" width="11" style="149" customWidth="1"/>
    <col min="3589" max="3590" width="7.5703125" style="149" customWidth="1"/>
    <col min="3591" max="3591" width="13.42578125" style="149" customWidth="1"/>
    <col min="3592" max="3592" width="17.85546875" style="149" customWidth="1"/>
    <col min="3593" max="3593" width="10.85546875" style="149" customWidth="1"/>
    <col min="3594" max="3594" width="9" style="149" customWidth="1"/>
    <col min="3595" max="3596" width="8.140625" style="149" customWidth="1"/>
    <col min="3597" max="3597" width="11.28515625" style="149" customWidth="1"/>
    <col min="3598" max="3598" width="19.85546875" style="149" customWidth="1"/>
    <col min="3599" max="3599" width="6" style="149" customWidth="1"/>
    <col min="3600" max="3603" width="10.7109375" style="149" customWidth="1"/>
    <col min="3604" max="3605" width="9.140625" style="149"/>
    <col min="3606" max="3606" width="39.7109375" style="149" bestFit="1" customWidth="1"/>
    <col min="3607" max="3607" width="9.28515625" style="149" bestFit="1" customWidth="1"/>
    <col min="3608" max="3608" width="6.85546875" style="149" bestFit="1" customWidth="1"/>
    <col min="3609" max="3840" width="9.140625" style="149"/>
    <col min="3841" max="3841" width="17.7109375" style="149" customWidth="1"/>
    <col min="3842" max="3842" width="12.140625" style="149" customWidth="1"/>
    <col min="3843" max="3843" width="6.7109375" style="149" bestFit="1" customWidth="1"/>
    <col min="3844" max="3844" width="11" style="149" customWidth="1"/>
    <col min="3845" max="3846" width="7.5703125" style="149" customWidth="1"/>
    <col min="3847" max="3847" width="13.42578125" style="149" customWidth="1"/>
    <col min="3848" max="3848" width="17.85546875" style="149" customWidth="1"/>
    <col min="3849" max="3849" width="10.85546875" style="149" customWidth="1"/>
    <col min="3850" max="3850" width="9" style="149" customWidth="1"/>
    <col min="3851" max="3852" width="8.140625" style="149" customWidth="1"/>
    <col min="3853" max="3853" width="11.28515625" style="149" customWidth="1"/>
    <col min="3854" max="3854" width="19.85546875" style="149" customWidth="1"/>
    <col min="3855" max="3855" width="6" style="149" customWidth="1"/>
    <col min="3856" max="3859" width="10.7109375" style="149" customWidth="1"/>
    <col min="3860" max="3861" width="9.140625" style="149"/>
    <col min="3862" max="3862" width="39.7109375" style="149" bestFit="1" customWidth="1"/>
    <col min="3863" max="3863" width="9.28515625" style="149" bestFit="1" customWidth="1"/>
    <col min="3864" max="3864" width="6.85546875" style="149" bestFit="1" customWidth="1"/>
    <col min="3865" max="4096" width="9.140625" style="149"/>
    <col min="4097" max="4097" width="17.7109375" style="149" customWidth="1"/>
    <col min="4098" max="4098" width="12.140625" style="149" customWidth="1"/>
    <col min="4099" max="4099" width="6.7109375" style="149" bestFit="1" customWidth="1"/>
    <col min="4100" max="4100" width="11" style="149" customWidth="1"/>
    <col min="4101" max="4102" width="7.5703125" style="149" customWidth="1"/>
    <col min="4103" max="4103" width="13.42578125" style="149" customWidth="1"/>
    <col min="4104" max="4104" width="17.85546875" style="149" customWidth="1"/>
    <col min="4105" max="4105" width="10.85546875" style="149" customWidth="1"/>
    <col min="4106" max="4106" width="9" style="149" customWidth="1"/>
    <col min="4107" max="4108" width="8.140625" style="149" customWidth="1"/>
    <col min="4109" max="4109" width="11.28515625" style="149" customWidth="1"/>
    <col min="4110" max="4110" width="19.85546875" style="149" customWidth="1"/>
    <col min="4111" max="4111" width="6" style="149" customWidth="1"/>
    <col min="4112" max="4115" width="10.7109375" style="149" customWidth="1"/>
    <col min="4116" max="4117" width="9.140625" style="149"/>
    <col min="4118" max="4118" width="39.7109375" style="149" bestFit="1" customWidth="1"/>
    <col min="4119" max="4119" width="9.28515625" style="149" bestFit="1" customWidth="1"/>
    <col min="4120" max="4120" width="6.85546875" style="149" bestFit="1" customWidth="1"/>
    <col min="4121" max="4352" width="9.140625" style="149"/>
    <col min="4353" max="4353" width="17.7109375" style="149" customWidth="1"/>
    <col min="4354" max="4354" width="12.140625" style="149" customWidth="1"/>
    <col min="4355" max="4355" width="6.7109375" style="149" bestFit="1" customWidth="1"/>
    <col min="4356" max="4356" width="11" style="149" customWidth="1"/>
    <col min="4357" max="4358" width="7.5703125" style="149" customWidth="1"/>
    <col min="4359" max="4359" width="13.42578125" style="149" customWidth="1"/>
    <col min="4360" max="4360" width="17.85546875" style="149" customWidth="1"/>
    <col min="4361" max="4361" width="10.85546875" style="149" customWidth="1"/>
    <col min="4362" max="4362" width="9" style="149" customWidth="1"/>
    <col min="4363" max="4364" width="8.140625" style="149" customWidth="1"/>
    <col min="4365" max="4365" width="11.28515625" style="149" customWidth="1"/>
    <col min="4366" max="4366" width="19.85546875" style="149" customWidth="1"/>
    <col min="4367" max="4367" width="6" style="149" customWidth="1"/>
    <col min="4368" max="4371" width="10.7109375" style="149" customWidth="1"/>
    <col min="4372" max="4373" width="9.140625" style="149"/>
    <col min="4374" max="4374" width="39.7109375" style="149" bestFit="1" customWidth="1"/>
    <col min="4375" max="4375" width="9.28515625" style="149" bestFit="1" customWidth="1"/>
    <col min="4376" max="4376" width="6.85546875" style="149" bestFit="1" customWidth="1"/>
    <col min="4377" max="4608" width="9.140625" style="149"/>
    <col min="4609" max="4609" width="17.7109375" style="149" customWidth="1"/>
    <col min="4610" max="4610" width="12.140625" style="149" customWidth="1"/>
    <col min="4611" max="4611" width="6.7109375" style="149" bestFit="1" customWidth="1"/>
    <col min="4612" max="4612" width="11" style="149" customWidth="1"/>
    <col min="4613" max="4614" width="7.5703125" style="149" customWidth="1"/>
    <col min="4615" max="4615" width="13.42578125" style="149" customWidth="1"/>
    <col min="4616" max="4616" width="17.85546875" style="149" customWidth="1"/>
    <col min="4617" max="4617" width="10.85546875" style="149" customWidth="1"/>
    <col min="4618" max="4618" width="9" style="149" customWidth="1"/>
    <col min="4619" max="4620" width="8.140625" style="149" customWidth="1"/>
    <col min="4621" max="4621" width="11.28515625" style="149" customWidth="1"/>
    <col min="4622" max="4622" width="19.85546875" style="149" customWidth="1"/>
    <col min="4623" max="4623" width="6" style="149" customWidth="1"/>
    <col min="4624" max="4627" width="10.7109375" style="149" customWidth="1"/>
    <col min="4628" max="4629" width="9.140625" style="149"/>
    <col min="4630" max="4630" width="39.7109375" style="149" bestFit="1" customWidth="1"/>
    <col min="4631" max="4631" width="9.28515625" style="149" bestFit="1" customWidth="1"/>
    <col min="4632" max="4632" width="6.85546875" style="149" bestFit="1" customWidth="1"/>
    <col min="4633" max="4864" width="9.140625" style="149"/>
    <col min="4865" max="4865" width="17.7109375" style="149" customWidth="1"/>
    <col min="4866" max="4866" width="12.140625" style="149" customWidth="1"/>
    <col min="4867" max="4867" width="6.7109375" style="149" bestFit="1" customWidth="1"/>
    <col min="4868" max="4868" width="11" style="149" customWidth="1"/>
    <col min="4869" max="4870" width="7.5703125" style="149" customWidth="1"/>
    <col min="4871" max="4871" width="13.42578125" style="149" customWidth="1"/>
    <col min="4872" max="4872" width="17.85546875" style="149" customWidth="1"/>
    <col min="4873" max="4873" width="10.85546875" style="149" customWidth="1"/>
    <col min="4874" max="4874" width="9" style="149" customWidth="1"/>
    <col min="4875" max="4876" width="8.140625" style="149" customWidth="1"/>
    <col min="4877" max="4877" width="11.28515625" style="149" customWidth="1"/>
    <col min="4878" max="4878" width="19.85546875" style="149" customWidth="1"/>
    <col min="4879" max="4879" width="6" style="149" customWidth="1"/>
    <col min="4880" max="4883" width="10.7109375" style="149" customWidth="1"/>
    <col min="4884" max="4885" width="9.140625" style="149"/>
    <col min="4886" max="4886" width="39.7109375" style="149" bestFit="1" customWidth="1"/>
    <col min="4887" max="4887" width="9.28515625" style="149" bestFit="1" customWidth="1"/>
    <col min="4888" max="4888" width="6.85546875" style="149" bestFit="1" customWidth="1"/>
    <col min="4889" max="5120" width="9.140625" style="149"/>
    <col min="5121" max="5121" width="17.7109375" style="149" customWidth="1"/>
    <col min="5122" max="5122" width="12.140625" style="149" customWidth="1"/>
    <col min="5123" max="5123" width="6.7109375" style="149" bestFit="1" customWidth="1"/>
    <col min="5124" max="5124" width="11" style="149" customWidth="1"/>
    <col min="5125" max="5126" width="7.5703125" style="149" customWidth="1"/>
    <col min="5127" max="5127" width="13.42578125" style="149" customWidth="1"/>
    <col min="5128" max="5128" width="17.85546875" style="149" customWidth="1"/>
    <col min="5129" max="5129" width="10.85546875" style="149" customWidth="1"/>
    <col min="5130" max="5130" width="9" style="149" customWidth="1"/>
    <col min="5131" max="5132" width="8.140625" style="149" customWidth="1"/>
    <col min="5133" max="5133" width="11.28515625" style="149" customWidth="1"/>
    <col min="5134" max="5134" width="19.85546875" style="149" customWidth="1"/>
    <col min="5135" max="5135" width="6" style="149" customWidth="1"/>
    <col min="5136" max="5139" width="10.7109375" style="149" customWidth="1"/>
    <col min="5140" max="5141" width="9.140625" style="149"/>
    <col min="5142" max="5142" width="39.7109375" style="149" bestFit="1" customWidth="1"/>
    <col min="5143" max="5143" width="9.28515625" style="149" bestFit="1" customWidth="1"/>
    <col min="5144" max="5144" width="6.85546875" style="149" bestFit="1" customWidth="1"/>
    <col min="5145" max="5376" width="9.140625" style="149"/>
    <col min="5377" max="5377" width="17.7109375" style="149" customWidth="1"/>
    <col min="5378" max="5378" width="12.140625" style="149" customWidth="1"/>
    <col min="5379" max="5379" width="6.7109375" style="149" bestFit="1" customWidth="1"/>
    <col min="5380" max="5380" width="11" style="149" customWidth="1"/>
    <col min="5381" max="5382" width="7.5703125" style="149" customWidth="1"/>
    <col min="5383" max="5383" width="13.42578125" style="149" customWidth="1"/>
    <col min="5384" max="5384" width="17.85546875" style="149" customWidth="1"/>
    <col min="5385" max="5385" width="10.85546875" style="149" customWidth="1"/>
    <col min="5386" max="5386" width="9" style="149" customWidth="1"/>
    <col min="5387" max="5388" width="8.140625" style="149" customWidth="1"/>
    <col min="5389" max="5389" width="11.28515625" style="149" customWidth="1"/>
    <col min="5390" max="5390" width="19.85546875" style="149" customWidth="1"/>
    <col min="5391" max="5391" width="6" style="149" customWidth="1"/>
    <col min="5392" max="5395" width="10.7109375" style="149" customWidth="1"/>
    <col min="5396" max="5397" width="9.140625" style="149"/>
    <col min="5398" max="5398" width="39.7109375" style="149" bestFit="1" customWidth="1"/>
    <col min="5399" max="5399" width="9.28515625" style="149" bestFit="1" customWidth="1"/>
    <col min="5400" max="5400" width="6.85546875" style="149" bestFit="1" customWidth="1"/>
    <col min="5401" max="5632" width="9.140625" style="149"/>
    <col min="5633" max="5633" width="17.7109375" style="149" customWidth="1"/>
    <col min="5634" max="5634" width="12.140625" style="149" customWidth="1"/>
    <col min="5635" max="5635" width="6.7109375" style="149" bestFit="1" customWidth="1"/>
    <col min="5636" max="5636" width="11" style="149" customWidth="1"/>
    <col min="5637" max="5638" width="7.5703125" style="149" customWidth="1"/>
    <col min="5639" max="5639" width="13.42578125" style="149" customWidth="1"/>
    <col min="5640" max="5640" width="17.85546875" style="149" customWidth="1"/>
    <col min="5641" max="5641" width="10.85546875" style="149" customWidth="1"/>
    <col min="5642" max="5642" width="9" style="149" customWidth="1"/>
    <col min="5643" max="5644" width="8.140625" style="149" customWidth="1"/>
    <col min="5645" max="5645" width="11.28515625" style="149" customWidth="1"/>
    <col min="5646" max="5646" width="19.85546875" style="149" customWidth="1"/>
    <col min="5647" max="5647" width="6" style="149" customWidth="1"/>
    <col min="5648" max="5651" width="10.7109375" style="149" customWidth="1"/>
    <col min="5652" max="5653" width="9.140625" style="149"/>
    <col min="5654" max="5654" width="39.7109375" style="149" bestFit="1" customWidth="1"/>
    <col min="5655" max="5655" width="9.28515625" style="149" bestFit="1" customWidth="1"/>
    <col min="5656" max="5656" width="6.85546875" style="149" bestFit="1" customWidth="1"/>
    <col min="5657" max="5888" width="9.140625" style="149"/>
    <col min="5889" max="5889" width="17.7109375" style="149" customWidth="1"/>
    <col min="5890" max="5890" width="12.140625" style="149" customWidth="1"/>
    <col min="5891" max="5891" width="6.7109375" style="149" bestFit="1" customWidth="1"/>
    <col min="5892" max="5892" width="11" style="149" customWidth="1"/>
    <col min="5893" max="5894" width="7.5703125" style="149" customWidth="1"/>
    <col min="5895" max="5895" width="13.42578125" style="149" customWidth="1"/>
    <col min="5896" max="5896" width="17.85546875" style="149" customWidth="1"/>
    <col min="5897" max="5897" width="10.85546875" style="149" customWidth="1"/>
    <col min="5898" max="5898" width="9" style="149" customWidth="1"/>
    <col min="5899" max="5900" width="8.140625" style="149" customWidth="1"/>
    <col min="5901" max="5901" width="11.28515625" style="149" customWidth="1"/>
    <col min="5902" max="5902" width="19.85546875" style="149" customWidth="1"/>
    <col min="5903" max="5903" width="6" style="149" customWidth="1"/>
    <col min="5904" max="5907" width="10.7109375" style="149" customWidth="1"/>
    <col min="5908" max="5909" width="9.140625" style="149"/>
    <col min="5910" max="5910" width="39.7109375" style="149" bestFit="1" customWidth="1"/>
    <col min="5911" max="5911" width="9.28515625" style="149" bestFit="1" customWidth="1"/>
    <col min="5912" max="5912" width="6.85546875" style="149" bestFit="1" customWidth="1"/>
    <col min="5913" max="6144" width="9.140625" style="149"/>
    <col min="6145" max="6145" width="17.7109375" style="149" customWidth="1"/>
    <col min="6146" max="6146" width="12.140625" style="149" customWidth="1"/>
    <col min="6147" max="6147" width="6.7109375" style="149" bestFit="1" customWidth="1"/>
    <col min="6148" max="6148" width="11" style="149" customWidth="1"/>
    <col min="6149" max="6150" width="7.5703125" style="149" customWidth="1"/>
    <col min="6151" max="6151" width="13.42578125" style="149" customWidth="1"/>
    <col min="6152" max="6152" width="17.85546875" style="149" customWidth="1"/>
    <col min="6153" max="6153" width="10.85546875" style="149" customWidth="1"/>
    <col min="6154" max="6154" width="9" style="149" customWidth="1"/>
    <col min="6155" max="6156" width="8.140625" style="149" customWidth="1"/>
    <col min="6157" max="6157" width="11.28515625" style="149" customWidth="1"/>
    <col min="6158" max="6158" width="19.85546875" style="149" customWidth="1"/>
    <col min="6159" max="6159" width="6" style="149" customWidth="1"/>
    <col min="6160" max="6163" width="10.7109375" style="149" customWidth="1"/>
    <col min="6164" max="6165" width="9.140625" style="149"/>
    <col min="6166" max="6166" width="39.7109375" style="149" bestFit="1" customWidth="1"/>
    <col min="6167" max="6167" width="9.28515625" style="149" bestFit="1" customWidth="1"/>
    <col min="6168" max="6168" width="6.85546875" style="149" bestFit="1" customWidth="1"/>
    <col min="6169" max="6400" width="9.140625" style="149"/>
    <col min="6401" max="6401" width="17.7109375" style="149" customWidth="1"/>
    <col min="6402" max="6402" width="12.140625" style="149" customWidth="1"/>
    <col min="6403" max="6403" width="6.7109375" style="149" bestFit="1" customWidth="1"/>
    <col min="6404" max="6404" width="11" style="149" customWidth="1"/>
    <col min="6405" max="6406" width="7.5703125" style="149" customWidth="1"/>
    <col min="6407" max="6407" width="13.42578125" style="149" customWidth="1"/>
    <col min="6408" max="6408" width="17.85546875" style="149" customWidth="1"/>
    <col min="6409" max="6409" width="10.85546875" style="149" customWidth="1"/>
    <col min="6410" max="6410" width="9" style="149" customWidth="1"/>
    <col min="6411" max="6412" width="8.140625" style="149" customWidth="1"/>
    <col min="6413" max="6413" width="11.28515625" style="149" customWidth="1"/>
    <col min="6414" max="6414" width="19.85546875" style="149" customWidth="1"/>
    <col min="6415" max="6415" width="6" style="149" customWidth="1"/>
    <col min="6416" max="6419" width="10.7109375" style="149" customWidth="1"/>
    <col min="6420" max="6421" width="9.140625" style="149"/>
    <col min="6422" max="6422" width="39.7109375" style="149" bestFit="1" customWidth="1"/>
    <col min="6423" max="6423" width="9.28515625" style="149" bestFit="1" customWidth="1"/>
    <col min="6424" max="6424" width="6.85546875" style="149" bestFit="1" customWidth="1"/>
    <col min="6425" max="6656" width="9.140625" style="149"/>
    <col min="6657" max="6657" width="17.7109375" style="149" customWidth="1"/>
    <col min="6658" max="6658" width="12.140625" style="149" customWidth="1"/>
    <col min="6659" max="6659" width="6.7109375" style="149" bestFit="1" customWidth="1"/>
    <col min="6660" max="6660" width="11" style="149" customWidth="1"/>
    <col min="6661" max="6662" width="7.5703125" style="149" customWidth="1"/>
    <col min="6663" max="6663" width="13.42578125" style="149" customWidth="1"/>
    <col min="6664" max="6664" width="17.85546875" style="149" customWidth="1"/>
    <col min="6665" max="6665" width="10.85546875" style="149" customWidth="1"/>
    <col min="6666" max="6666" width="9" style="149" customWidth="1"/>
    <col min="6667" max="6668" width="8.140625" style="149" customWidth="1"/>
    <col min="6669" max="6669" width="11.28515625" style="149" customWidth="1"/>
    <col min="6670" max="6670" width="19.85546875" style="149" customWidth="1"/>
    <col min="6671" max="6671" width="6" style="149" customWidth="1"/>
    <col min="6672" max="6675" width="10.7109375" style="149" customWidth="1"/>
    <col min="6676" max="6677" width="9.140625" style="149"/>
    <col min="6678" max="6678" width="39.7109375" style="149" bestFit="1" customWidth="1"/>
    <col min="6679" max="6679" width="9.28515625" style="149" bestFit="1" customWidth="1"/>
    <col min="6680" max="6680" width="6.85546875" style="149" bestFit="1" customWidth="1"/>
    <col min="6681" max="6912" width="9.140625" style="149"/>
    <col min="6913" max="6913" width="17.7109375" style="149" customWidth="1"/>
    <col min="6914" max="6914" width="12.140625" style="149" customWidth="1"/>
    <col min="6915" max="6915" width="6.7109375" style="149" bestFit="1" customWidth="1"/>
    <col min="6916" max="6916" width="11" style="149" customWidth="1"/>
    <col min="6917" max="6918" width="7.5703125" style="149" customWidth="1"/>
    <col min="6919" max="6919" width="13.42578125" style="149" customWidth="1"/>
    <col min="6920" max="6920" width="17.85546875" style="149" customWidth="1"/>
    <col min="6921" max="6921" width="10.85546875" style="149" customWidth="1"/>
    <col min="6922" max="6922" width="9" style="149" customWidth="1"/>
    <col min="6923" max="6924" width="8.140625" style="149" customWidth="1"/>
    <col min="6925" max="6925" width="11.28515625" style="149" customWidth="1"/>
    <col min="6926" max="6926" width="19.85546875" style="149" customWidth="1"/>
    <col min="6927" max="6927" width="6" style="149" customWidth="1"/>
    <col min="6928" max="6931" width="10.7109375" style="149" customWidth="1"/>
    <col min="6932" max="6933" width="9.140625" style="149"/>
    <col min="6934" max="6934" width="39.7109375" style="149" bestFit="1" customWidth="1"/>
    <col min="6935" max="6935" width="9.28515625" style="149" bestFit="1" customWidth="1"/>
    <col min="6936" max="6936" width="6.85546875" style="149" bestFit="1" customWidth="1"/>
    <col min="6937" max="7168" width="9.140625" style="149"/>
    <col min="7169" max="7169" width="17.7109375" style="149" customWidth="1"/>
    <col min="7170" max="7170" width="12.140625" style="149" customWidth="1"/>
    <col min="7171" max="7171" width="6.7109375" style="149" bestFit="1" customWidth="1"/>
    <col min="7172" max="7172" width="11" style="149" customWidth="1"/>
    <col min="7173" max="7174" width="7.5703125" style="149" customWidth="1"/>
    <col min="7175" max="7175" width="13.42578125" style="149" customWidth="1"/>
    <col min="7176" max="7176" width="17.85546875" style="149" customWidth="1"/>
    <col min="7177" max="7177" width="10.85546875" style="149" customWidth="1"/>
    <col min="7178" max="7178" width="9" style="149" customWidth="1"/>
    <col min="7179" max="7180" width="8.140625" style="149" customWidth="1"/>
    <col min="7181" max="7181" width="11.28515625" style="149" customWidth="1"/>
    <col min="7182" max="7182" width="19.85546875" style="149" customWidth="1"/>
    <col min="7183" max="7183" width="6" style="149" customWidth="1"/>
    <col min="7184" max="7187" width="10.7109375" style="149" customWidth="1"/>
    <col min="7188" max="7189" width="9.140625" style="149"/>
    <col min="7190" max="7190" width="39.7109375" style="149" bestFit="1" customWidth="1"/>
    <col min="7191" max="7191" width="9.28515625" style="149" bestFit="1" customWidth="1"/>
    <col min="7192" max="7192" width="6.85546875" style="149" bestFit="1" customWidth="1"/>
    <col min="7193" max="7424" width="9.140625" style="149"/>
    <col min="7425" max="7425" width="17.7109375" style="149" customWidth="1"/>
    <col min="7426" max="7426" width="12.140625" style="149" customWidth="1"/>
    <col min="7427" max="7427" width="6.7109375" style="149" bestFit="1" customWidth="1"/>
    <col min="7428" max="7428" width="11" style="149" customWidth="1"/>
    <col min="7429" max="7430" width="7.5703125" style="149" customWidth="1"/>
    <col min="7431" max="7431" width="13.42578125" style="149" customWidth="1"/>
    <col min="7432" max="7432" width="17.85546875" style="149" customWidth="1"/>
    <col min="7433" max="7433" width="10.85546875" style="149" customWidth="1"/>
    <col min="7434" max="7434" width="9" style="149" customWidth="1"/>
    <col min="7435" max="7436" width="8.140625" style="149" customWidth="1"/>
    <col min="7437" max="7437" width="11.28515625" style="149" customWidth="1"/>
    <col min="7438" max="7438" width="19.85546875" style="149" customWidth="1"/>
    <col min="7439" max="7439" width="6" style="149" customWidth="1"/>
    <col min="7440" max="7443" width="10.7109375" style="149" customWidth="1"/>
    <col min="7444" max="7445" width="9.140625" style="149"/>
    <col min="7446" max="7446" width="39.7109375" style="149" bestFit="1" customWidth="1"/>
    <col min="7447" max="7447" width="9.28515625" style="149" bestFit="1" customWidth="1"/>
    <col min="7448" max="7448" width="6.85546875" style="149" bestFit="1" customWidth="1"/>
    <col min="7449" max="7680" width="9.140625" style="149"/>
    <col min="7681" max="7681" width="17.7109375" style="149" customWidth="1"/>
    <col min="7682" max="7682" width="12.140625" style="149" customWidth="1"/>
    <col min="7683" max="7683" width="6.7109375" style="149" bestFit="1" customWidth="1"/>
    <col min="7684" max="7684" width="11" style="149" customWidth="1"/>
    <col min="7685" max="7686" width="7.5703125" style="149" customWidth="1"/>
    <col min="7687" max="7687" width="13.42578125" style="149" customWidth="1"/>
    <col min="7688" max="7688" width="17.85546875" style="149" customWidth="1"/>
    <col min="7689" max="7689" width="10.85546875" style="149" customWidth="1"/>
    <col min="7690" max="7690" width="9" style="149" customWidth="1"/>
    <col min="7691" max="7692" width="8.140625" style="149" customWidth="1"/>
    <col min="7693" max="7693" width="11.28515625" style="149" customWidth="1"/>
    <col min="7694" max="7694" width="19.85546875" style="149" customWidth="1"/>
    <col min="7695" max="7695" width="6" style="149" customWidth="1"/>
    <col min="7696" max="7699" width="10.7109375" style="149" customWidth="1"/>
    <col min="7700" max="7701" width="9.140625" style="149"/>
    <col min="7702" max="7702" width="39.7109375" style="149" bestFit="1" customWidth="1"/>
    <col min="7703" max="7703" width="9.28515625" style="149" bestFit="1" customWidth="1"/>
    <col min="7704" max="7704" width="6.85546875" style="149" bestFit="1" customWidth="1"/>
    <col min="7705" max="7936" width="9.140625" style="149"/>
    <col min="7937" max="7937" width="17.7109375" style="149" customWidth="1"/>
    <col min="7938" max="7938" width="12.140625" style="149" customWidth="1"/>
    <col min="7939" max="7939" width="6.7109375" style="149" bestFit="1" customWidth="1"/>
    <col min="7940" max="7940" width="11" style="149" customWidth="1"/>
    <col min="7941" max="7942" width="7.5703125" style="149" customWidth="1"/>
    <col min="7943" max="7943" width="13.42578125" style="149" customWidth="1"/>
    <col min="7944" max="7944" width="17.85546875" style="149" customWidth="1"/>
    <col min="7945" max="7945" width="10.85546875" style="149" customWidth="1"/>
    <col min="7946" max="7946" width="9" style="149" customWidth="1"/>
    <col min="7947" max="7948" width="8.140625" style="149" customWidth="1"/>
    <col min="7949" max="7949" width="11.28515625" style="149" customWidth="1"/>
    <col min="7950" max="7950" width="19.85546875" style="149" customWidth="1"/>
    <col min="7951" max="7951" width="6" style="149" customWidth="1"/>
    <col min="7952" max="7955" width="10.7109375" style="149" customWidth="1"/>
    <col min="7956" max="7957" width="9.140625" style="149"/>
    <col min="7958" max="7958" width="39.7109375" style="149" bestFit="1" customWidth="1"/>
    <col min="7959" max="7959" width="9.28515625" style="149" bestFit="1" customWidth="1"/>
    <col min="7960" max="7960" width="6.85546875" style="149" bestFit="1" customWidth="1"/>
    <col min="7961" max="8192" width="9.140625" style="149"/>
    <col min="8193" max="8193" width="17.7109375" style="149" customWidth="1"/>
    <col min="8194" max="8194" width="12.140625" style="149" customWidth="1"/>
    <col min="8195" max="8195" width="6.7109375" style="149" bestFit="1" customWidth="1"/>
    <col min="8196" max="8196" width="11" style="149" customWidth="1"/>
    <col min="8197" max="8198" width="7.5703125" style="149" customWidth="1"/>
    <col min="8199" max="8199" width="13.42578125" style="149" customWidth="1"/>
    <col min="8200" max="8200" width="17.85546875" style="149" customWidth="1"/>
    <col min="8201" max="8201" width="10.85546875" style="149" customWidth="1"/>
    <col min="8202" max="8202" width="9" style="149" customWidth="1"/>
    <col min="8203" max="8204" width="8.140625" style="149" customWidth="1"/>
    <col min="8205" max="8205" width="11.28515625" style="149" customWidth="1"/>
    <col min="8206" max="8206" width="19.85546875" style="149" customWidth="1"/>
    <col min="8207" max="8207" width="6" style="149" customWidth="1"/>
    <col min="8208" max="8211" width="10.7109375" style="149" customWidth="1"/>
    <col min="8212" max="8213" width="9.140625" style="149"/>
    <col min="8214" max="8214" width="39.7109375" style="149" bestFit="1" customWidth="1"/>
    <col min="8215" max="8215" width="9.28515625" style="149" bestFit="1" customWidth="1"/>
    <col min="8216" max="8216" width="6.85546875" style="149" bestFit="1" customWidth="1"/>
    <col min="8217" max="8448" width="9.140625" style="149"/>
    <col min="8449" max="8449" width="17.7109375" style="149" customWidth="1"/>
    <col min="8450" max="8450" width="12.140625" style="149" customWidth="1"/>
    <col min="8451" max="8451" width="6.7109375" style="149" bestFit="1" customWidth="1"/>
    <col min="8452" max="8452" width="11" style="149" customWidth="1"/>
    <col min="8453" max="8454" width="7.5703125" style="149" customWidth="1"/>
    <col min="8455" max="8455" width="13.42578125" style="149" customWidth="1"/>
    <col min="8456" max="8456" width="17.85546875" style="149" customWidth="1"/>
    <col min="8457" max="8457" width="10.85546875" style="149" customWidth="1"/>
    <col min="8458" max="8458" width="9" style="149" customWidth="1"/>
    <col min="8459" max="8460" width="8.140625" style="149" customWidth="1"/>
    <col min="8461" max="8461" width="11.28515625" style="149" customWidth="1"/>
    <col min="8462" max="8462" width="19.85546875" style="149" customWidth="1"/>
    <col min="8463" max="8463" width="6" style="149" customWidth="1"/>
    <col min="8464" max="8467" width="10.7109375" style="149" customWidth="1"/>
    <col min="8468" max="8469" width="9.140625" style="149"/>
    <col min="8470" max="8470" width="39.7109375" style="149" bestFit="1" customWidth="1"/>
    <col min="8471" max="8471" width="9.28515625" style="149" bestFit="1" customWidth="1"/>
    <col min="8472" max="8472" width="6.85546875" style="149" bestFit="1" customWidth="1"/>
    <col min="8473" max="8704" width="9.140625" style="149"/>
    <col min="8705" max="8705" width="17.7109375" style="149" customWidth="1"/>
    <col min="8706" max="8706" width="12.140625" style="149" customWidth="1"/>
    <col min="8707" max="8707" width="6.7109375" style="149" bestFit="1" customWidth="1"/>
    <col min="8708" max="8708" width="11" style="149" customWidth="1"/>
    <col min="8709" max="8710" width="7.5703125" style="149" customWidth="1"/>
    <col min="8711" max="8711" width="13.42578125" style="149" customWidth="1"/>
    <col min="8712" max="8712" width="17.85546875" style="149" customWidth="1"/>
    <col min="8713" max="8713" width="10.85546875" style="149" customWidth="1"/>
    <col min="8714" max="8714" width="9" style="149" customWidth="1"/>
    <col min="8715" max="8716" width="8.140625" style="149" customWidth="1"/>
    <col min="8717" max="8717" width="11.28515625" style="149" customWidth="1"/>
    <col min="8718" max="8718" width="19.85546875" style="149" customWidth="1"/>
    <col min="8719" max="8719" width="6" style="149" customWidth="1"/>
    <col min="8720" max="8723" width="10.7109375" style="149" customWidth="1"/>
    <col min="8724" max="8725" width="9.140625" style="149"/>
    <col min="8726" max="8726" width="39.7109375" style="149" bestFit="1" customWidth="1"/>
    <col min="8727" max="8727" width="9.28515625" style="149" bestFit="1" customWidth="1"/>
    <col min="8728" max="8728" width="6.85546875" style="149" bestFit="1" customWidth="1"/>
    <col min="8729" max="8960" width="9.140625" style="149"/>
    <col min="8961" max="8961" width="17.7109375" style="149" customWidth="1"/>
    <col min="8962" max="8962" width="12.140625" style="149" customWidth="1"/>
    <col min="8963" max="8963" width="6.7109375" style="149" bestFit="1" customWidth="1"/>
    <col min="8964" max="8964" width="11" style="149" customWidth="1"/>
    <col min="8965" max="8966" width="7.5703125" style="149" customWidth="1"/>
    <col min="8967" max="8967" width="13.42578125" style="149" customWidth="1"/>
    <col min="8968" max="8968" width="17.85546875" style="149" customWidth="1"/>
    <col min="8969" max="8969" width="10.85546875" style="149" customWidth="1"/>
    <col min="8970" max="8970" width="9" style="149" customWidth="1"/>
    <col min="8971" max="8972" width="8.140625" style="149" customWidth="1"/>
    <col min="8973" max="8973" width="11.28515625" style="149" customWidth="1"/>
    <col min="8974" max="8974" width="19.85546875" style="149" customWidth="1"/>
    <col min="8975" max="8975" width="6" style="149" customWidth="1"/>
    <col min="8976" max="8979" width="10.7109375" style="149" customWidth="1"/>
    <col min="8980" max="8981" width="9.140625" style="149"/>
    <col min="8982" max="8982" width="39.7109375" style="149" bestFit="1" customWidth="1"/>
    <col min="8983" max="8983" width="9.28515625" style="149" bestFit="1" customWidth="1"/>
    <col min="8984" max="8984" width="6.85546875" style="149" bestFit="1" customWidth="1"/>
    <col min="8985" max="9216" width="9.140625" style="149"/>
    <col min="9217" max="9217" width="17.7109375" style="149" customWidth="1"/>
    <col min="9218" max="9218" width="12.140625" style="149" customWidth="1"/>
    <col min="9219" max="9219" width="6.7109375" style="149" bestFit="1" customWidth="1"/>
    <col min="9220" max="9220" width="11" style="149" customWidth="1"/>
    <col min="9221" max="9222" width="7.5703125" style="149" customWidth="1"/>
    <col min="9223" max="9223" width="13.42578125" style="149" customWidth="1"/>
    <col min="9224" max="9224" width="17.85546875" style="149" customWidth="1"/>
    <col min="9225" max="9225" width="10.85546875" style="149" customWidth="1"/>
    <col min="9226" max="9226" width="9" style="149" customWidth="1"/>
    <col min="9227" max="9228" width="8.140625" style="149" customWidth="1"/>
    <col min="9229" max="9229" width="11.28515625" style="149" customWidth="1"/>
    <col min="9230" max="9230" width="19.85546875" style="149" customWidth="1"/>
    <col min="9231" max="9231" width="6" style="149" customWidth="1"/>
    <col min="9232" max="9235" width="10.7109375" style="149" customWidth="1"/>
    <col min="9236" max="9237" width="9.140625" style="149"/>
    <col min="9238" max="9238" width="39.7109375" style="149" bestFit="1" customWidth="1"/>
    <col min="9239" max="9239" width="9.28515625" style="149" bestFit="1" customWidth="1"/>
    <col min="9240" max="9240" width="6.85546875" style="149" bestFit="1" customWidth="1"/>
    <col min="9241" max="9472" width="9.140625" style="149"/>
    <col min="9473" max="9473" width="17.7109375" style="149" customWidth="1"/>
    <col min="9474" max="9474" width="12.140625" style="149" customWidth="1"/>
    <col min="9475" max="9475" width="6.7109375" style="149" bestFit="1" customWidth="1"/>
    <col min="9476" max="9476" width="11" style="149" customWidth="1"/>
    <col min="9477" max="9478" width="7.5703125" style="149" customWidth="1"/>
    <col min="9479" max="9479" width="13.42578125" style="149" customWidth="1"/>
    <col min="9480" max="9480" width="17.85546875" style="149" customWidth="1"/>
    <col min="9481" max="9481" width="10.85546875" style="149" customWidth="1"/>
    <col min="9482" max="9482" width="9" style="149" customWidth="1"/>
    <col min="9483" max="9484" width="8.140625" style="149" customWidth="1"/>
    <col min="9485" max="9485" width="11.28515625" style="149" customWidth="1"/>
    <col min="9486" max="9486" width="19.85546875" style="149" customWidth="1"/>
    <col min="9487" max="9487" width="6" style="149" customWidth="1"/>
    <col min="9488" max="9491" width="10.7109375" style="149" customWidth="1"/>
    <col min="9492" max="9493" width="9.140625" style="149"/>
    <col min="9494" max="9494" width="39.7109375" style="149" bestFit="1" customWidth="1"/>
    <col min="9495" max="9495" width="9.28515625" style="149" bestFit="1" customWidth="1"/>
    <col min="9496" max="9496" width="6.85546875" style="149" bestFit="1" customWidth="1"/>
    <col min="9497" max="9728" width="9.140625" style="149"/>
    <col min="9729" max="9729" width="17.7109375" style="149" customWidth="1"/>
    <col min="9730" max="9730" width="12.140625" style="149" customWidth="1"/>
    <col min="9731" max="9731" width="6.7109375" style="149" bestFit="1" customWidth="1"/>
    <col min="9732" max="9732" width="11" style="149" customWidth="1"/>
    <col min="9733" max="9734" width="7.5703125" style="149" customWidth="1"/>
    <col min="9735" max="9735" width="13.42578125" style="149" customWidth="1"/>
    <col min="9736" max="9736" width="17.85546875" style="149" customWidth="1"/>
    <col min="9737" max="9737" width="10.85546875" style="149" customWidth="1"/>
    <col min="9738" max="9738" width="9" style="149" customWidth="1"/>
    <col min="9739" max="9740" width="8.140625" style="149" customWidth="1"/>
    <col min="9741" max="9741" width="11.28515625" style="149" customWidth="1"/>
    <col min="9742" max="9742" width="19.85546875" style="149" customWidth="1"/>
    <col min="9743" max="9743" width="6" style="149" customWidth="1"/>
    <col min="9744" max="9747" width="10.7109375" style="149" customWidth="1"/>
    <col min="9748" max="9749" width="9.140625" style="149"/>
    <col min="9750" max="9750" width="39.7109375" style="149" bestFit="1" customWidth="1"/>
    <col min="9751" max="9751" width="9.28515625" style="149" bestFit="1" customWidth="1"/>
    <col min="9752" max="9752" width="6.85546875" style="149" bestFit="1" customWidth="1"/>
    <col min="9753" max="9984" width="9.140625" style="149"/>
    <col min="9985" max="9985" width="17.7109375" style="149" customWidth="1"/>
    <col min="9986" max="9986" width="12.140625" style="149" customWidth="1"/>
    <col min="9987" max="9987" width="6.7109375" style="149" bestFit="1" customWidth="1"/>
    <col min="9988" max="9988" width="11" style="149" customWidth="1"/>
    <col min="9989" max="9990" width="7.5703125" style="149" customWidth="1"/>
    <col min="9991" max="9991" width="13.42578125" style="149" customWidth="1"/>
    <col min="9992" max="9992" width="17.85546875" style="149" customWidth="1"/>
    <col min="9993" max="9993" width="10.85546875" style="149" customWidth="1"/>
    <col min="9994" max="9994" width="9" style="149" customWidth="1"/>
    <col min="9995" max="9996" width="8.140625" style="149" customWidth="1"/>
    <col min="9997" max="9997" width="11.28515625" style="149" customWidth="1"/>
    <col min="9998" max="9998" width="19.85546875" style="149" customWidth="1"/>
    <col min="9999" max="9999" width="6" style="149" customWidth="1"/>
    <col min="10000" max="10003" width="10.7109375" style="149" customWidth="1"/>
    <col min="10004" max="10005" width="9.140625" style="149"/>
    <col min="10006" max="10006" width="39.7109375" style="149" bestFit="1" customWidth="1"/>
    <col min="10007" max="10007" width="9.28515625" style="149" bestFit="1" customWidth="1"/>
    <col min="10008" max="10008" width="6.85546875" style="149" bestFit="1" customWidth="1"/>
    <col min="10009" max="10240" width="9.140625" style="149"/>
    <col min="10241" max="10241" width="17.7109375" style="149" customWidth="1"/>
    <col min="10242" max="10242" width="12.140625" style="149" customWidth="1"/>
    <col min="10243" max="10243" width="6.7109375" style="149" bestFit="1" customWidth="1"/>
    <col min="10244" max="10244" width="11" style="149" customWidth="1"/>
    <col min="10245" max="10246" width="7.5703125" style="149" customWidth="1"/>
    <col min="10247" max="10247" width="13.42578125" style="149" customWidth="1"/>
    <col min="10248" max="10248" width="17.85546875" style="149" customWidth="1"/>
    <col min="10249" max="10249" width="10.85546875" style="149" customWidth="1"/>
    <col min="10250" max="10250" width="9" style="149" customWidth="1"/>
    <col min="10251" max="10252" width="8.140625" style="149" customWidth="1"/>
    <col min="10253" max="10253" width="11.28515625" style="149" customWidth="1"/>
    <col min="10254" max="10254" width="19.85546875" style="149" customWidth="1"/>
    <col min="10255" max="10255" width="6" style="149" customWidth="1"/>
    <col min="10256" max="10259" width="10.7109375" style="149" customWidth="1"/>
    <col min="10260" max="10261" width="9.140625" style="149"/>
    <col min="10262" max="10262" width="39.7109375" style="149" bestFit="1" customWidth="1"/>
    <col min="10263" max="10263" width="9.28515625" style="149" bestFit="1" customWidth="1"/>
    <col min="10264" max="10264" width="6.85546875" style="149" bestFit="1" customWidth="1"/>
    <col min="10265" max="10496" width="9.140625" style="149"/>
    <col min="10497" max="10497" width="17.7109375" style="149" customWidth="1"/>
    <col min="10498" max="10498" width="12.140625" style="149" customWidth="1"/>
    <col min="10499" max="10499" width="6.7109375" style="149" bestFit="1" customWidth="1"/>
    <col min="10500" max="10500" width="11" style="149" customWidth="1"/>
    <col min="10501" max="10502" width="7.5703125" style="149" customWidth="1"/>
    <col min="10503" max="10503" width="13.42578125" style="149" customWidth="1"/>
    <col min="10504" max="10504" width="17.85546875" style="149" customWidth="1"/>
    <col min="10505" max="10505" width="10.85546875" style="149" customWidth="1"/>
    <col min="10506" max="10506" width="9" style="149" customWidth="1"/>
    <col min="10507" max="10508" width="8.140625" style="149" customWidth="1"/>
    <col min="10509" max="10509" width="11.28515625" style="149" customWidth="1"/>
    <col min="10510" max="10510" width="19.85546875" style="149" customWidth="1"/>
    <col min="10511" max="10511" width="6" style="149" customWidth="1"/>
    <col min="10512" max="10515" width="10.7109375" style="149" customWidth="1"/>
    <col min="10516" max="10517" width="9.140625" style="149"/>
    <col min="10518" max="10518" width="39.7109375" style="149" bestFit="1" customWidth="1"/>
    <col min="10519" max="10519" width="9.28515625" style="149" bestFit="1" customWidth="1"/>
    <col min="10520" max="10520" width="6.85546875" style="149" bestFit="1" customWidth="1"/>
    <col min="10521" max="10752" width="9.140625" style="149"/>
    <col min="10753" max="10753" width="17.7109375" style="149" customWidth="1"/>
    <col min="10754" max="10754" width="12.140625" style="149" customWidth="1"/>
    <col min="10755" max="10755" width="6.7109375" style="149" bestFit="1" customWidth="1"/>
    <col min="10756" max="10756" width="11" style="149" customWidth="1"/>
    <col min="10757" max="10758" width="7.5703125" style="149" customWidth="1"/>
    <col min="10759" max="10759" width="13.42578125" style="149" customWidth="1"/>
    <col min="10760" max="10760" width="17.85546875" style="149" customWidth="1"/>
    <col min="10761" max="10761" width="10.85546875" style="149" customWidth="1"/>
    <col min="10762" max="10762" width="9" style="149" customWidth="1"/>
    <col min="10763" max="10764" width="8.140625" style="149" customWidth="1"/>
    <col min="10765" max="10765" width="11.28515625" style="149" customWidth="1"/>
    <col min="10766" max="10766" width="19.85546875" style="149" customWidth="1"/>
    <col min="10767" max="10767" width="6" style="149" customWidth="1"/>
    <col min="10768" max="10771" width="10.7109375" style="149" customWidth="1"/>
    <col min="10772" max="10773" width="9.140625" style="149"/>
    <col min="10774" max="10774" width="39.7109375" style="149" bestFit="1" customWidth="1"/>
    <col min="10775" max="10775" width="9.28515625" style="149" bestFit="1" customWidth="1"/>
    <col min="10776" max="10776" width="6.85546875" style="149" bestFit="1" customWidth="1"/>
    <col min="10777" max="11008" width="9.140625" style="149"/>
    <col min="11009" max="11009" width="17.7109375" style="149" customWidth="1"/>
    <col min="11010" max="11010" width="12.140625" style="149" customWidth="1"/>
    <col min="11011" max="11011" width="6.7109375" style="149" bestFit="1" customWidth="1"/>
    <col min="11012" max="11012" width="11" style="149" customWidth="1"/>
    <col min="11013" max="11014" width="7.5703125" style="149" customWidth="1"/>
    <col min="11015" max="11015" width="13.42578125" style="149" customWidth="1"/>
    <col min="11016" max="11016" width="17.85546875" style="149" customWidth="1"/>
    <col min="11017" max="11017" width="10.85546875" style="149" customWidth="1"/>
    <col min="11018" max="11018" width="9" style="149" customWidth="1"/>
    <col min="11019" max="11020" width="8.140625" style="149" customWidth="1"/>
    <col min="11021" max="11021" width="11.28515625" style="149" customWidth="1"/>
    <col min="11022" max="11022" width="19.85546875" style="149" customWidth="1"/>
    <col min="11023" max="11023" width="6" style="149" customWidth="1"/>
    <col min="11024" max="11027" width="10.7109375" style="149" customWidth="1"/>
    <col min="11028" max="11029" width="9.140625" style="149"/>
    <col min="11030" max="11030" width="39.7109375" style="149" bestFit="1" customWidth="1"/>
    <col min="11031" max="11031" width="9.28515625" style="149" bestFit="1" customWidth="1"/>
    <col min="11032" max="11032" width="6.85546875" style="149" bestFit="1" customWidth="1"/>
    <col min="11033" max="11264" width="9.140625" style="149"/>
    <col min="11265" max="11265" width="17.7109375" style="149" customWidth="1"/>
    <col min="11266" max="11266" width="12.140625" style="149" customWidth="1"/>
    <col min="11267" max="11267" width="6.7109375" style="149" bestFit="1" customWidth="1"/>
    <col min="11268" max="11268" width="11" style="149" customWidth="1"/>
    <col min="11269" max="11270" width="7.5703125" style="149" customWidth="1"/>
    <col min="11271" max="11271" width="13.42578125" style="149" customWidth="1"/>
    <col min="11272" max="11272" width="17.85546875" style="149" customWidth="1"/>
    <col min="11273" max="11273" width="10.85546875" style="149" customWidth="1"/>
    <col min="11274" max="11274" width="9" style="149" customWidth="1"/>
    <col min="11275" max="11276" width="8.140625" style="149" customWidth="1"/>
    <col min="11277" max="11277" width="11.28515625" style="149" customWidth="1"/>
    <col min="11278" max="11278" width="19.85546875" style="149" customWidth="1"/>
    <col min="11279" max="11279" width="6" style="149" customWidth="1"/>
    <col min="11280" max="11283" width="10.7109375" style="149" customWidth="1"/>
    <col min="11284" max="11285" width="9.140625" style="149"/>
    <col min="11286" max="11286" width="39.7109375" style="149" bestFit="1" customWidth="1"/>
    <col min="11287" max="11287" width="9.28515625" style="149" bestFit="1" customWidth="1"/>
    <col min="11288" max="11288" width="6.85546875" style="149" bestFit="1" customWidth="1"/>
    <col min="11289" max="11520" width="9.140625" style="149"/>
    <col min="11521" max="11521" width="17.7109375" style="149" customWidth="1"/>
    <col min="11522" max="11522" width="12.140625" style="149" customWidth="1"/>
    <col min="11523" max="11523" width="6.7109375" style="149" bestFit="1" customWidth="1"/>
    <col min="11524" max="11524" width="11" style="149" customWidth="1"/>
    <col min="11525" max="11526" width="7.5703125" style="149" customWidth="1"/>
    <col min="11527" max="11527" width="13.42578125" style="149" customWidth="1"/>
    <col min="11528" max="11528" width="17.85546875" style="149" customWidth="1"/>
    <col min="11529" max="11529" width="10.85546875" style="149" customWidth="1"/>
    <col min="11530" max="11530" width="9" style="149" customWidth="1"/>
    <col min="11531" max="11532" width="8.140625" style="149" customWidth="1"/>
    <col min="11533" max="11533" width="11.28515625" style="149" customWidth="1"/>
    <col min="11534" max="11534" width="19.85546875" style="149" customWidth="1"/>
    <col min="11535" max="11535" width="6" style="149" customWidth="1"/>
    <col min="11536" max="11539" width="10.7109375" style="149" customWidth="1"/>
    <col min="11540" max="11541" width="9.140625" style="149"/>
    <col min="11542" max="11542" width="39.7109375" style="149" bestFit="1" customWidth="1"/>
    <col min="11543" max="11543" width="9.28515625" style="149" bestFit="1" customWidth="1"/>
    <col min="11544" max="11544" width="6.85546875" style="149" bestFit="1" customWidth="1"/>
    <col min="11545" max="11776" width="9.140625" style="149"/>
    <col min="11777" max="11777" width="17.7109375" style="149" customWidth="1"/>
    <col min="11778" max="11778" width="12.140625" style="149" customWidth="1"/>
    <col min="11779" max="11779" width="6.7109375" style="149" bestFit="1" customWidth="1"/>
    <col min="11780" max="11780" width="11" style="149" customWidth="1"/>
    <col min="11781" max="11782" width="7.5703125" style="149" customWidth="1"/>
    <col min="11783" max="11783" width="13.42578125" style="149" customWidth="1"/>
    <col min="11784" max="11784" width="17.85546875" style="149" customWidth="1"/>
    <col min="11785" max="11785" width="10.85546875" style="149" customWidth="1"/>
    <col min="11786" max="11786" width="9" style="149" customWidth="1"/>
    <col min="11787" max="11788" width="8.140625" style="149" customWidth="1"/>
    <col min="11789" max="11789" width="11.28515625" style="149" customWidth="1"/>
    <col min="11790" max="11790" width="19.85546875" style="149" customWidth="1"/>
    <col min="11791" max="11791" width="6" style="149" customWidth="1"/>
    <col min="11792" max="11795" width="10.7109375" style="149" customWidth="1"/>
    <col min="11796" max="11797" width="9.140625" style="149"/>
    <col min="11798" max="11798" width="39.7109375" style="149" bestFit="1" customWidth="1"/>
    <col min="11799" max="11799" width="9.28515625" style="149" bestFit="1" customWidth="1"/>
    <col min="11800" max="11800" width="6.85546875" style="149" bestFit="1" customWidth="1"/>
    <col min="11801" max="12032" width="9.140625" style="149"/>
    <col min="12033" max="12033" width="17.7109375" style="149" customWidth="1"/>
    <col min="12034" max="12034" width="12.140625" style="149" customWidth="1"/>
    <col min="12035" max="12035" width="6.7109375" style="149" bestFit="1" customWidth="1"/>
    <col min="12036" max="12036" width="11" style="149" customWidth="1"/>
    <col min="12037" max="12038" width="7.5703125" style="149" customWidth="1"/>
    <col min="12039" max="12039" width="13.42578125" style="149" customWidth="1"/>
    <col min="12040" max="12040" width="17.85546875" style="149" customWidth="1"/>
    <col min="12041" max="12041" width="10.85546875" style="149" customWidth="1"/>
    <col min="12042" max="12042" width="9" style="149" customWidth="1"/>
    <col min="12043" max="12044" width="8.140625" style="149" customWidth="1"/>
    <col min="12045" max="12045" width="11.28515625" style="149" customWidth="1"/>
    <col min="12046" max="12046" width="19.85546875" style="149" customWidth="1"/>
    <col min="12047" max="12047" width="6" style="149" customWidth="1"/>
    <col min="12048" max="12051" width="10.7109375" style="149" customWidth="1"/>
    <col min="12052" max="12053" width="9.140625" style="149"/>
    <col min="12054" max="12054" width="39.7109375" style="149" bestFit="1" customWidth="1"/>
    <col min="12055" max="12055" width="9.28515625" style="149" bestFit="1" customWidth="1"/>
    <col min="12056" max="12056" width="6.85546875" style="149" bestFit="1" customWidth="1"/>
    <col min="12057" max="12288" width="9.140625" style="149"/>
    <col min="12289" max="12289" width="17.7109375" style="149" customWidth="1"/>
    <col min="12290" max="12290" width="12.140625" style="149" customWidth="1"/>
    <col min="12291" max="12291" width="6.7109375" style="149" bestFit="1" customWidth="1"/>
    <col min="12292" max="12292" width="11" style="149" customWidth="1"/>
    <col min="12293" max="12294" width="7.5703125" style="149" customWidth="1"/>
    <col min="12295" max="12295" width="13.42578125" style="149" customWidth="1"/>
    <col min="12296" max="12296" width="17.85546875" style="149" customWidth="1"/>
    <col min="12297" max="12297" width="10.85546875" style="149" customWidth="1"/>
    <col min="12298" max="12298" width="9" style="149" customWidth="1"/>
    <col min="12299" max="12300" width="8.140625" style="149" customWidth="1"/>
    <col min="12301" max="12301" width="11.28515625" style="149" customWidth="1"/>
    <col min="12302" max="12302" width="19.85546875" style="149" customWidth="1"/>
    <col min="12303" max="12303" width="6" style="149" customWidth="1"/>
    <col min="12304" max="12307" width="10.7109375" style="149" customWidth="1"/>
    <col min="12308" max="12309" width="9.140625" style="149"/>
    <col min="12310" max="12310" width="39.7109375" style="149" bestFit="1" customWidth="1"/>
    <col min="12311" max="12311" width="9.28515625" style="149" bestFit="1" customWidth="1"/>
    <col min="12312" max="12312" width="6.85546875" style="149" bestFit="1" customWidth="1"/>
    <col min="12313" max="12544" width="9.140625" style="149"/>
    <col min="12545" max="12545" width="17.7109375" style="149" customWidth="1"/>
    <col min="12546" max="12546" width="12.140625" style="149" customWidth="1"/>
    <col min="12547" max="12547" width="6.7109375" style="149" bestFit="1" customWidth="1"/>
    <col min="12548" max="12548" width="11" style="149" customWidth="1"/>
    <col min="12549" max="12550" width="7.5703125" style="149" customWidth="1"/>
    <col min="12551" max="12551" width="13.42578125" style="149" customWidth="1"/>
    <col min="12552" max="12552" width="17.85546875" style="149" customWidth="1"/>
    <col min="12553" max="12553" width="10.85546875" style="149" customWidth="1"/>
    <col min="12554" max="12554" width="9" style="149" customWidth="1"/>
    <col min="12555" max="12556" width="8.140625" style="149" customWidth="1"/>
    <col min="12557" max="12557" width="11.28515625" style="149" customWidth="1"/>
    <col min="12558" max="12558" width="19.85546875" style="149" customWidth="1"/>
    <col min="12559" max="12559" width="6" style="149" customWidth="1"/>
    <col min="12560" max="12563" width="10.7109375" style="149" customWidth="1"/>
    <col min="12564" max="12565" width="9.140625" style="149"/>
    <col min="12566" max="12566" width="39.7109375" style="149" bestFit="1" customWidth="1"/>
    <col min="12567" max="12567" width="9.28515625" style="149" bestFit="1" customWidth="1"/>
    <col min="12568" max="12568" width="6.85546875" style="149" bestFit="1" customWidth="1"/>
    <col min="12569" max="12800" width="9.140625" style="149"/>
    <col min="12801" max="12801" width="17.7109375" style="149" customWidth="1"/>
    <col min="12802" max="12802" width="12.140625" style="149" customWidth="1"/>
    <col min="12803" max="12803" width="6.7109375" style="149" bestFit="1" customWidth="1"/>
    <col min="12804" max="12804" width="11" style="149" customWidth="1"/>
    <col min="12805" max="12806" width="7.5703125" style="149" customWidth="1"/>
    <col min="12807" max="12807" width="13.42578125" style="149" customWidth="1"/>
    <col min="12808" max="12808" width="17.85546875" style="149" customWidth="1"/>
    <col min="12809" max="12809" width="10.85546875" style="149" customWidth="1"/>
    <col min="12810" max="12810" width="9" style="149" customWidth="1"/>
    <col min="12811" max="12812" width="8.140625" style="149" customWidth="1"/>
    <col min="12813" max="12813" width="11.28515625" style="149" customWidth="1"/>
    <col min="12814" max="12814" width="19.85546875" style="149" customWidth="1"/>
    <col min="12815" max="12815" width="6" style="149" customWidth="1"/>
    <col min="12816" max="12819" width="10.7109375" style="149" customWidth="1"/>
    <col min="12820" max="12821" width="9.140625" style="149"/>
    <col min="12822" max="12822" width="39.7109375" style="149" bestFit="1" customWidth="1"/>
    <col min="12823" max="12823" width="9.28515625" style="149" bestFit="1" customWidth="1"/>
    <col min="12824" max="12824" width="6.85546875" style="149" bestFit="1" customWidth="1"/>
    <col min="12825" max="13056" width="9.140625" style="149"/>
    <col min="13057" max="13057" width="17.7109375" style="149" customWidth="1"/>
    <col min="13058" max="13058" width="12.140625" style="149" customWidth="1"/>
    <col min="13059" max="13059" width="6.7109375" style="149" bestFit="1" customWidth="1"/>
    <col min="13060" max="13060" width="11" style="149" customWidth="1"/>
    <col min="13061" max="13062" width="7.5703125" style="149" customWidth="1"/>
    <col min="13063" max="13063" width="13.42578125" style="149" customWidth="1"/>
    <col min="13064" max="13064" width="17.85546875" style="149" customWidth="1"/>
    <col min="13065" max="13065" width="10.85546875" style="149" customWidth="1"/>
    <col min="13066" max="13066" width="9" style="149" customWidth="1"/>
    <col min="13067" max="13068" width="8.140625" style="149" customWidth="1"/>
    <col min="13069" max="13069" width="11.28515625" style="149" customWidth="1"/>
    <col min="13070" max="13070" width="19.85546875" style="149" customWidth="1"/>
    <col min="13071" max="13071" width="6" style="149" customWidth="1"/>
    <col min="13072" max="13075" width="10.7109375" style="149" customWidth="1"/>
    <col min="13076" max="13077" width="9.140625" style="149"/>
    <col min="13078" max="13078" width="39.7109375" style="149" bestFit="1" customWidth="1"/>
    <col min="13079" max="13079" width="9.28515625" style="149" bestFit="1" customWidth="1"/>
    <col min="13080" max="13080" width="6.85546875" style="149" bestFit="1" customWidth="1"/>
    <col min="13081" max="13312" width="9.140625" style="149"/>
    <col min="13313" max="13313" width="17.7109375" style="149" customWidth="1"/>
    <col min="13314" max="13314" width="12.140625" style="149" customWidth="1"/>
    <col min="13315" max="13315" width="6.7109375" style="149" bestFit="1" customWidth="1"/>
    <col min="13316" max="13316" width="11" style="149" customWidth="1"/>
    <col min="13317" max="13318" width="7.5703125" style="149" customWidth="1"/>
    <col min="13319" max="13319" width="13.42578125" style="149" customWidth="1"/>
    <col min="13320" max="13320" width="17.85546875" style="149" customWidth="1"/>
    <col min="13321" max="13321" width="10.85546875" style="149" customWidth="1"/>
    <col min="13322" max="13322" width="9" style="149" customWidth="1"/>
    <col min="13323" max="13324" width="8.140625" style="149" customWidth="1"/>
    <col min="13325" max="13325" width="11.28515625" style="149" customWidth="1"/>
    <col min="13326" max="13326" width="19.85546875" style="149" customWidth="1"/>
    <col min="13327" max="13327" width="6" style="149" customWidth="1"/>
    <col min="13328" max="13331" width="10.7109375" style="149" customWidth="1"/>
    <col min="13332" max="13333" width="9.140625" style="149"/>
    <col min="13334" max="13334" width="39.7109375" style="149" bestFit="1" customWidth="1"/>
    <col min="13335" max="13335" width="9.28515625" style="149" bestFit="1" customWidth="1"/>
    <col min="13336" max="13336" width="6.85546875" style="149" bestFit="1" customWidth="1"/>
    <col min="13337" max="13568" width="9.140625" style="149"/>
    <col min="13569" max="13569" width="17.7109375" style="149" customWidth="1"/>
    <col min="13570" max="13570" width="12.140625" style="149" customWidth="1"/>
    <col min="13571" max="13571" width="6.7109375" style="149" bestFit="1" customWidth="1"/>
    <col min="13572" max="13572" width="11" style="149" customWidth="1"/>
    <col min="13573" max="13574" width="7.5703125" style="149" customWidth="1"/>
    <col min="13575" max="13575" width="13.42578125" style="149" customWidth="1"/>
    <col min="13576" max="13576" width="17.85546875" style="149" customWidth="1"/>
    <col min="13577" max="13577" width="10.85546875" style="149" customWidth="1"/>
    <col min="13578" max="13578" width="9" style="149" customWidth="1"/>
    <col min="13579" max="13580" width="8.140625" style="149" customWidth="1"/>
    <col min="13581" max="13581" width="11.28515625" style="149" customWidth="1"/>
    <col min="13582" max="13582" width="19.85546875" style="149" customWidth="1"/>
    <col min="13583" max="13583" width="6" style="149" customWidth="1"/>
    <col min="13584" max="13587" width="10.7109375" style="149" customWidth="1"/>
    <col min="13588" max="13589" width="9.140625" style="149"/>
    <col min="13590" max="13590" width="39.7109375" style="149" bestFit="1" customWidth="1"/>
    <col min="13591" max="13591" width="9.28515625" style="149" bestFit="1" customWidth="1"/>
    <col min="13592" max="13592" width="6.85546875" style="149" bestFit="1" customWidth="1"/>
    <col min="13593" max="13824" width="9.140625" style="149"/>
    <col min="13825" max="13825" width="17.7109375" style="149" customWidth="1"/>
    <col min="13826" max="13826" width="12.140625" style="149" customWidth="1"/>
    <col min="13827" max="13827" width="6.7109375" style="149" bestFit="1" customWidth="1"/>
    <col min="13828" max="13828" width="11" style="149" customWidth="1"/>
    <col min="13829" max="13830" width="7.5703125" style="149" customWidth="1"/>
    <col min="13831" max="13831" width="13.42578125" style="149" customWidth="1"/>
    <col min="13832" max="13832" width="17.85546875" style="149" customWidth="1"/>
    <col min="13833" max="13833" width="10.85546875" style="149" customWidth="1"/>
    <col min="13834" max="13834" width="9" style="149" customWidth="1"/>
    <col min="13835" max="13836" width="8.140625" style="149" customWidth="1"/>
    <col min="13837" max="13837" width="11.28515625" style="149" customWidth="1"/>
    <col min="13838" max="13838" width="19.85546875" style="149" customWidth="1"/>
    <col min="13839" max="13839" width="6" style="149" customWidth="1"/>
    <col min="13840" max="13843" width="10.7109375" style="149" customWidth="1"/>
    <col min="13844" max="13845" width="9.140625" style="149"/>
    <col min="13846" max="13846" width="39.7109375" style="149" bestFit="1" customWidth="1"/>
    <col min="13847" max="13847" width="9.28515625" style="149" bestFit="1" customWidth="1"/>
    <col min="13848" max="13848" width="6.85546875" style="149" bestFit="1" customWidth="1"/>
    <col min="13849" max="14080" width="9.140625" style="149"/>
    <col min="14081" max="14081" width="17.7109375" style="149" customWidth="1"/>
    <col min="14082" max="14082" width="12.140625" style="149" customWidth="1"/>
    <col min="14083" max="14083" width="6.7109375" style="149" bestFit="1" customWidth="1"/>
    <col min="14084" max="14084" width="11" style="149" customWidth="1"/>
    <col min="14085" max="14086" width="7.5703125" style="149" customWidth="1"/>
    <col min="14087" max="14087" width="13.42578125" style="149" customWidth="1"/>
    <col min="14088" max="14088" width="17.85546875" style="149" customWidth="1"/>
    <col min="14089" max="14089" width="10.85546875" style="149" customWidth="1"/>
    <col min="14090" max="14090" width="9" style="149" customWidth="1"/>
    <col min="14091" max="14092" width="8.140625" style="149" customWidth="1"/>
    <col min="14093" max="14093" width="11.28515625" style="149" customWidth="1"/>
    <col min="14094" max="14094" width="19.85546875" style="149" customWidth="1"/>
    <col min="14095" max="14095" width="6" style="149" customWidth="1"/>
    <col min="14096" max="14099" width="10.7109375" style="149" customWidth="1"/>
    <col min="14100" max="14101" width="9.140625" style="149"/>
    <col min="14102" max="14102" width="39.7109375" style="149" bestFit="1" customWidth="1"/>
    <col min="14103" max="14103" width="9.28515625" style="149" bestFit="1" customWidth="1"/>
    <col min="14104" max="14104" width="6.85546875" style="149" bestFit="1" customWidth="1"/>
    <col min="14105" max="14336" width="9.140625" style="149"/>
    <col min="14337" max="14337" width="17.7109375" style="149" customWidth="1"/>
    <col min="14338" max="14338" width="12.140625" style="149" customWidth="1"/>
    <col min="14339" max="14339" width="6.7109375" style="149" bestFit="1" customWidth="1"/>
    <col min="14340" max="14340" width="11" style="149" customWidth="1"/>
    <col min="14341" max="14342" width="7.5703125" style="149" customWidth="1"/>
    <col min="14343" max="14343" width="13.42578125" style="149" customWidth="1"/>
    <col min="14344" max="14344" width="17.85546875" style="149" customWidth="1"/>
    <col min="14345" max="14345" width="10.85546875" style="149" customWidth="1"/>
    <col min="14346" max="14346" width="9" style="149" customWidth="1"/>
    <col min="14347" max="14348" width="8.140625" style="149" customWidth="1"/>
    <col min="14349" max="14349" width="11.28515625" style="149" customWidth="1"/>
    <col min="14350" max="14350" width="19.85546875" style="149" customWidth="1"/>
    <col min="14351" max="14351" width="6" style="149" customWidth="1"/>
    <col min="14352" max="14355" width="10.7109375" style="149" customWidth="1"/>
    <col min="14356" max="14357" width="9.140625" style="149"/>
    <col min="14358" max="14358" width="39.7109375" style="149" bestFit="1" customWidth="1"/>
    <col min="14359" max="14359" width="9.28515625" style="149" bestFit="1" customWidth="1"/>
    <col min="14360" max="14360" width="6.85546875" style="149" bestFit="1" customWidth="1"/>
    <col min="14361" max="14592" width="9.140625" style="149"/>
    <col min="14593" max="14593" width="17.7109375" style="149" customWidth="1"/>
    <col min="14594" max="14594" width="12.140625" style="149" customWidth="1"/>
    <col min="14595" max="14595" width="6.7109375" style="149" bestFit="1" customWidth="1"/>
    <col min="14596" max="14596" width="11" style="149" customWidth="1"/>
    <col min="14597" max="14598" width="7.5703125" style="149" customWidth="1"/>
    <col min="14599" max="14599" width="13.42578125" style="149" customWidth="1"/>
    <col min="14600" max="14600" width="17.85546875" style="149" customWidth="1"/>
    <col min="14601" max="14601" width="10.85546875" style="149" customWidth="1"/>
    <col min="14602" max="14602" width="9" style="149" customWidth="1"/>
    <col min="14603" max="14604" width="8.140625" style="149" customWidth="1"/>
    <col min="14605" max="14605" width="11.28515625" style="149" customWidth="1"/>
    <col min="14606" max="14606" width="19.85546875" style="149" customWidth="1"/>
    <col min="14607" max="14607" width="6" style="149" customWidth="1"/>
    <col min="14608" max="14611" width="10.7109375" style="149" customWidth="1"/>
    <col min="14612" max="14613" width="9.140625" style="149"/>
    <col min="14614" max="14614" width="39.7109375" style="149" bestFit="1" customWidth="1"/>
    <col min="14615" max="14615" width="9.28515625" style="149" bestFit="1" customWidth="1"/>
    <col min="14616" max="14616" width="6.85546875" style="149" bestFit="1" customWidth="1"/>
    <col min="14617" max="14848" width="9.140625" style="149"/>
    <col min="14849" max="14849" width="17.7109375" style="149" customWidth="1"/>
    <col min="14850" max="14850" width="12.140625" style="149" customWidth="1"/>
    <col min="14851" max="14851" width="6.7109375" style="149" bestFit="1" customWidth="1"/>
    <col min="14852" max="14852" width="11" style="149" customWidth="1"/>
    <col min="14853" max="14854" width="7.5703125" style="149" customWidth="1"/>
    <col min="14855" max="14855" width="13.42578125" style="149" customWidth="1"/>
    <col min="14856" max="14856" width="17.85546875" style="149" customWidth="1"/>
    <col min="14857" max="14857" width="10.85546875" style="149" customWidth="1"/>
    <col min="14858" max="14858" width="9" style="149" customWidth="1"/>
    <col min="14859" max="14860" width="8.140625" style="149" customWidth="1"/>
    <col min="14861" max="14861" width="11.28515625" style="149" customWidth="1"/>
    <col min="14862" max="14862" width="19.85546875" style="149" customWidth="1"/>
    <col min="14863" max="14863" width="6" style="149" customWidth="1"/>
    <col min="14864" max="14867" width="10.7109375" style="149" customWidth="1"/>
    <col min="14868" max="14869" width="9.140625" style="149"/>
    <col min="14870" max="14870" width="39.7109375" style="149" bestFit="1" customWidth="1"/>
    <col min="14871" max="14871" width="9.28515625" style="149" bestFit="1" customWidth="1"/>
    <col min="14872" max="14872" width="6.85546875" style="149" bestFit="1" customWidth="1"/>
    <col min="14873" max="15104" width="9.140625" style="149"/>
    <col min="15105" max="15105" width="17.7109375" style="149" customWidth="1"/>
    <col min="15106" max="15106" width="12.140625" style="149" customWidth="1"/>
    <col min="15107" max="15107" width="6.7109375" style="149" bestFit="1" customWidth="1"/>
    <col min="15108" max="15108" width="11" style="149" customWidth="1"/>
    <col min="15109" max="15110" width="7.5703125" style="149" customWidth="1"/>
    <col min="15111" max="15111" width="13.42578125" style="149" customWidth="1"/>
    <col min="15112" max="15112" width="17.85546875" style="149" customWidth="1"/>
    <col min="15113" max="15113" width="10.85546875" style="149" customWidth="1"/>
    <col min="15114" max="15114" width="9" style="149" customWidth="1"/>
    <col min="15115" max="15116" width="8.140625" style="149" customWidth="1"/>
    <col min="15117" max="15117" width="11.28515625" style="149" customWidth="1"/>
    <col min="15118" max="15118" width="19.85546875" style="149" customWidth="1"/>
    <col min="15119" max="15119" width="6" style="149" customWidth="1"/>
    <col min="15120" max="15123" width="10.7109375" style="149" customWidth="1"/>
    <col min="15124" max="15125" width="9.140625" style="149"/>
    <col min="15126" max="15126" width="39.7109375" style="149" bestFit="1" customWidth="1"/>
    <col min="15127" max="15127" width="9.28515625" style="149" bestFit="1" customWidth="1"/>
    <col min="15128" max="15128" width="6.85546875" style="149" bestFit="1" customWidth="1"/>
    <col min="15129" max="15360" width="9.140625" style="149"/>
    <col min="15361" max="15361" width="17.7109375" style="149" customWidth="1"/>
    <col min="15362" max="15362" width="12.140625" style="149" customWidth="1"/>
    <col min="15363" max="15363" width="6.7109375" style="149" bestFit="1" customWidth="1"/>
    <col min="15364" max="15364" width="11" style="149" customWidth="1"/>
    <col min="15365" max="15366" width="7.5703125" style="149" customWidth="1"/>
    <col min="15367" max="15367" width="13.42578125" style="149" customWidth="1"/>
    <col min="15368" max="15368" width="17.85546875" style="149" customWidth="1"/>
    <col min="15369" max="15369" width="10.85546875" style="149" customWidth="1"/>
    <col min="15370" max="15370" width="9" style="149" customWidth="1"/>
    <col min="15371" max="15372" width="8.140625" style="149" customWidth="1"/>
    <col min="15373" max="15373" width="11.28515625" style="149" customWidth="1"/>
    <col min="15374" max="15374" width="19.85546875" style="149" customWidth="1"/>
    <col min="15375" max="15375" width="6" style="149" customWidth="1"/>
    <col min="15376" max="15379" width="10.7109375" style="149" customWidth="1"/>
    <col min="15380" max="15381" width="9.140625" style="149"/>
    <col min="15382" max="15382" width="39.7109375" style="149" bestFit="1" customWidth="1"/>
    <col min="15383" max="15383" width="9.28515625" style="149" bestFit="1" customWidth="1"/>
    <col min="15384" max="15384" width="6.85546875" style="149" bestFit="1" customWidth="1"/>
    <col min="15385" max="15616" width="9.140625" style="149"/>
    <col min="15617" max="15617" width="17.7109375" style="149" customWidth="1"/>
    <col min="15618" max="15618" width="12.140625" style="149" customWidth="1"/>
    <col min="15619" max="15619" width="6.7109375" style="149" bestFit="1" customWidth="1"/>
    <col min="15620" max="15620" width="11" style="149" customWidth="1"/>
    <col min="15621" max="15622" width="7.5703125" style="149" customWidth="1"/>
    <col min="15623" max="15623" width="13.42578125" style="149" customWidth="1"/>
    <col min="15624" max="15624" width="17.85546875" style="149" customWidth="1"/>
    <col min="15625" max="15625" width="10.85546875" style="149" customWidth="1"/>
    <col min="15626" max="15626" width="9" style="149" customWidth="1"/>
    <col min="15627" max="15628" width="8.140625" style="149" customWidth="1"/>
    <col min="15629" max="15629" width="11.28515625" style="149" customWidth="1"/>
    <col min="15630" max="15630" width="19.85546875" style="149" customWidth="1"/>
    <col min="15631" max="15631" width="6" style="149" customWidth="1"/>
    <col min="15632" max="15635" width="10.7109375" style="149" customWidth="1"/>
    <col min="15636" max="15637" width="9.140625" style="149"/>
    <col min="15638" max="15638" width="39.7109375" style="149" bestFit="1" customWidth="1"/>
    <col min="15639" max="15639" width="9.28515625" style="149" bestFit="1" customWidth="1"/>
    <col min="15640" max="15640" width="6.85546875" style="149" bestFit="1" customWidth="1"/>
    <col min="15641" max="15872" width="9.140625" style="149"/>
    <col min="15873" max="15873" width="17.7109375" style="149" customWidth="1"/>
    <col min="15874" max="15874" width="12.140625" style="149" customWidth="1"/>
    <col min="15875" max="15875" width="6.7109375" style="149" bestFit="1" customWidth="1"/>
    <col min="15876" max="15876" width="11" style="149" customWidth="1"/>
    <col min="15877" max="15878" width="7.5703125" style="149" customWidth="1"/>
    <col min="15879" max="15879" width="13.42578125" style="149" customWidth="1"/>
    <col min="15880" max="15880" width="17.85546875" style="149" customWidth="1"/>
    <col min="15881" max="15881" width="10.85546875" style="149" customWidth="1"/>
    <col min="15882" max="15882" width="9" style="149" customWidth="1"/>
    <col min="15883" max="15884" width="8.140625" style="149" customWidth="1"/>
    <col min="15885" max="15885" width="11.28515625" style="149" customWidth="1"/>
    <col min="15886" max="15886" width="19.85546875" style="149" customWidth="1"/>
    <col min="15887" max="15887" width="6" style="149" customWidth="1"/>
    <col min="15888" max="15891" width="10.7109375" style="149" customWidth="1"/>
    <col min="15892" max="15893" width="9.140625" style="149"/>
    <col min="15894" max="15894" width="39.7109375" style="149" bestFit="1" customWidth="1"/>
    <col min="15895" max="15895" width="9.28515625" style="149" bestFit="1" customWidth="1"/>
    <col min="15896" max="15896" width="6.85546875" style="149" bestFit="1" customWidth="1"/>
    <col min="15897" max="16128" width="9.140625" style="149"/>
    <col min="16129" max="16129" width="17.7109375" style="149" customWidth="1"/>
    <col min="16130" max="16130" width="12.140625" style="149" customWidth="1"/>
    <col min="16131" max="16131" width="6.7109375" style="149" bestFit="1" customWidth="1"/>
    <col min="16132" max="16132" width="11" style="149" customWidth="1"/>
    <col min="16133" max="16134" width="7.5703125" style="149" customWidth="1"/>
    <col min="16135" max="16135" width="13.42578125" style="149" customWidth="1"/>
    <col min="16136" max="16136" width="17.85546875" style="149" customWidth="1"/>
    <col min="16137" max="16137" width="10.85546875" style="149" customWidth="1"/>
    <col min="16138" max="16138" width="9" style="149" customWidth="1"/>
    <col min="16139" max="16140" width="8.140625" style="149" customWidth="1"/>
    <col min="16141" max="16141" width="11.28515625" style="149" customWidth="1"/>
    <col min="16142" max="16142" width="19.85546875" style="149" customWidth="1"/>
    <col min="16143" max="16143" width="6" style="149" customWidth="1"/>
    <col min="16144" max="16147" width="10.7109375" style="149" customWidth="1"/>
    <col min="16148" max="16149" width="9.140625" style="149"/>
    <col min="16150" max="16150" width="39.7109375" style="149" bestFit="1" customWidth="1"/>
    <col min="16151" max="16151" width="9.28515625" style="149" bestFit="1" customWidth="1"/>
    <col min="16152" max="16152" width="6.85546875" style="149" bestFit="1" customWidth="1"/>
    <col min="16153" max="16384" width="9.140625" style="149"/>
  </cols>
  <sheetData>
    <row r="1" spans="1:25" s="132" customFormat="1" ht="53.25" customHeight="1" thickBot="1" x14ac:dyDescent="0.25">
      <c r="A1" s="463"/>
      <c r="B1" s="464"/>
      <c r="C1" s="465" t="s">
        <v>118</v>
      </c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7"/>
      <c r="Q1" s="129"/>
      <c r="R1" s="130"/>
      <c r="S1" s="131"/>
      <c r="U1" s="133"/>
      <c r="V1" s="134"/>
      <c r="W1" s="134"/>
      <c r="X1" s="134"/>
      <c r="Y1" s="135"/>
    </row>
    <row r="2" spans="1:25" s="132" customFormat="1" ht="22.5" customHeight="1" x14ac:dyDescent="0.2">
      <c r="A2" s="468" t="s">
        <v>119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  <c r="Q2" s="129"/>
      <c r="R2" s="130"/>
      <c r="S2" s="131"/>
      <c r="U2" s="133"/>
      <c r="V2" s="134"/>
      <c r="W2" s="134"/>
      <c r="X2" s="134"/>
      <c r="Y2" s="135"/>
    </row>
    <row r="3" spans="1:25" s="132" customFormat="1" ht="22.5" customHeight="1" x14ac:dyDescent="0.2">
      <c r="A3" s="136"/>
      <c r="B3" s="137"/>
      <c r="C3" s="138"/>
      <c r="D3" s="138"/>
      <c r="E3" s="139"/>
      <c r="F3" s="139"/>
      <c r="G3" s="138"/>
      <c r="H3" s="138"/>
      <c r="I3" s="138"/>
      <c r="J3" s="138"/>
      <c r="K3" s="138"/>
      <c r="L3" s="138"/>
      <c r="M3" s="138"/>
      <c r="N3" s="138"/>
      <c r="O3" s="138"/>
      <c r="P3" s="140"/>
      <c r="Q3" s="129"/>
      <c r="R3" s="130"/>
      <c r="S3" s="131"/>
      <c r="U3" s="133"/>
      <c r="V3" s="134"/>
      <c r="W3" s="134"/>
      <c r="X3" s="134"/>
      <c r="Y3" s="135"/>
    </row>
    <row r="4" spans="1:25" s="132" customFormat="1" ht="12.75" customHeight="1" x14ac:dyDescent="0.2">
      <c r="A4" s="471" t="s">
        <v>120</v>
      </c>
      <c r="B4" s="472"/>
      <c r="C4" s="472"/>
      <c r="D4" s="472"/>
      <c r="E4" s="141"/>
      <c r="F4" s="142"/>
      <c r="G4" s="473" t="s">
        <v>121</v>
      </c>
      <c r="H4" s="472"/>
      <c r="I4" s="472"/>
      <c r="J4" s="474"/>
      <c r="K4" s="475" t="s">
        <v>122</v>
      </c>
      <c r="L4" s="475"/>
      <c r="M4" s="475"/>
      <c r="N4" s="476"/>
      <c r="O4" s="477" t="s">
        <v>123</v>
      </c>
      <c r="P4" s="478"/>
      <c r="Q4" s="129"/>
      <c r="R4" s="130"/>
      <c r="S4" s="131"/>
      <c r="U4" s="133"/>
      <c r="V4" s="134"/>
      <c r="W4" s="134"/>
      <c r="X4" s="134"/>
      <c r="Y4" s="135"/>
    </row>
    <row r="5" spans="1:25" s="132" customFormat="1" ht="15" x14ac:dyDescent="0.25">
      <c r="A5" s="479" t="str">
        <f>Memorial!AA3</f>
        <v>VALE - MINA CAUÊ</v>
      </c>
      <c r="B5" s="480"/>
      <c r="C5" s="480"/>
      <c r="D5" s="480"/>
      <c r="E5" s="1"/>
      <c r="F5" s="2"/>
      <c r="G5" s="481" t="str">
        <f>Memorial!AA4</f>
        <v>USINA DE BENEFICIAMENTO</v>
      </c>
      <c r="H5" s="480"/>
      <c r="I5" s="480"/>
      <c r="J5" s="482"/>
      <c r="K5" s="483">
        <v>43348</v>
      </c>
      <c r="L5" s="484"/>
      <c r="M5" s="484"/>
      <c r="N5" s="484"/>
      <c r="O5" s="485"/>
      <c r="P5" s="486"/>
      <c r="Q5" s="129"/>
      <c r="R5" s="130"/>
      <c r="S5" s="131"/>
      <c r="U5" s="133"/>
      <c r="V5" s="134"/>
      <c r="W5" s="134"/>
      <c r="X5" s="134"/>
      <c r="Y5" s="135"/>
    </row>
    <row r="6" spans="1:25" s="132" customFormat="1" ht="13.5" customHeight="1" x14ac:dyDescent="0.2">
      <c r="A6" s="471" t="s">
        <v>124</v>
      </c>
      <c r="B6" s="472"/>
      <c r="C6" s="472"/>
      <c r="D6" s="472"/>
      <c r="E6" s="143"/>
      <c r="F6" s="144"/>
      <c r="G6" s="473" t="s">
        <v>125</v>
      </c>
      <c r="H6" s="472"/>
      <c r="I6" s="472"/>
      <c r="J6" s="474"/>
      <c r="K6" s="145"/>
      <c r="L6" s="145"/>
      <c r="M6" s="473" t="s">
        <v>126</v>
      </c>
      <c r="N6" s="472"/>
      <c r="O6" s="472"/>
      <c r="P6" s="487"/>
      <c r="Q6" s="129"/>
      <c r="R6" s="130"/>
      <c r="S6" s="131"/>
      <c r="U6" s="133"/>
      <c r="V6" s="134"/>
      <c r="W6" s="134"/>
      <c r="X6" s="134"/>
      <c r="Y6" s="135"/>
    </row>
    <row r="7" spans="1:25" s="132" customFormat="1" ht="15" x14ac:dyDescent="0.2">
      <c r="A7" s="491" t="s">
        <v>286</v>
      </c>
      <c r="B7" s="492"/>
      <c r="C7" s="492"/>
      <c r="D7" s="492"/>
      <c r="E7" s="146"/>
      <c r="F7" s="3"/>
      <c r="G7" s="493" t="s">
        <v>285</v>
      </c>
      <c r="H7" s="492"/>
      <c r="I7" s="492"/>
      <c r="J7" s="494"/>
      <c r="K7" s="4"/>
      <c r="L7" s="4"/>
      <c r="M7" s="493">
        <v>5500052720</v>
      </c>
      <c r="N7" s="492"/>
      <c r="O7" s="492"/>
      <c r="P7" s="495"/>
      <c r="Q7" s="5"/>
      <c r="R7" s="130"/>
      <c r="S7" s="131"/>
      <c r="U7" s="133"/>
      <c r="V7" s="134"/>
      <c r="W7" s="134"/>
      <c r="X7" s="134"/>
      <c r="Y7" s="135"/>
    </row>
    <row r="8" spans="1:25" ht="6" customHeight="1" thickBot="1" x14ac:dyDescent="0.25">
      <c r="A8" s="496"/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8"/>
      <c r="Q8" s="5"/>
      <c r="R8" s="147"/>
      <c r="S8" s="148"/>
      <c r="X8" s="149"/>
    </row>
    <row r="9" spans="1:25" ht="13.5" thickBot="1" x14ac:dyDescent="0.25">
      <c r="A9" s="499" t="s">
        <v>127</v>
      </c>
      <c r="B9" s="500"/>
      <c r="C9" s="500"/>
      <c r="D9" s="501"/>
      <c r="E9" s="152"/>
      <c r="F9" s="153"/>
      <c r="G9" s="499" t="s">
        <v>128</v>
      </c>
      <c r="H9" s="500"/>
      <c r="I9" s="500"/>
      <c r="J9" s="501"/>
      <c r="K9" s="152"/>
      <c r="L9" s="153"/>
      <c r="M9" s="502" t="s">
        <v>129</v>
      </c>
      <c r="N9" s="503"/>
      <c r="O9" s="503"/>
      <c r="P9" s="504"/>
      <c r="Q9" s="154"/>
      <c r="R9" s="147"/>
      <c r="S9" s="148"/>
      <c r="V9" s="505" t="s">
        <v>130</v>
      </c>
      <c r="W9" s="506"/>
      <c r="X9" s="507"/>
    </row>
    <row r="10" spans="1:25" x14ac:dyDescent="0.2">
      <c r="A10" s="155" t="s">
        <v>131</v>
      </c>
      <c r="B10" s="156" t="s">
        <v>132</v>
      </c>
      <c r="C10" s="157" t="s">
        <v>133</v>
      </c>
      <c r="D10" s="158" t="s">
        <v>134</v>
      </c>
      <c r="E10" s="159" t="s">
        <v>135</v>
      </c>
      <c r="F10" s="160" t="s">
        <v>136</v>
      </c>
      <c r="G10" s="155" t="s">
        <v>131</v>
      </c>
      <c r="H10" s="157" t="s">
        <v>132</v>
      </c>
      <c r="I10" s="157" t="s">
        <v>133</v>
      </c>
      <c r="J10" s="161" t="s">
        <v>134</v>
      </c>
      <c r="K10" s="154" t="s">
        <v>135</v>
      </c>
      <c r="L10" s="147" t="s">
        <v>136</v>
      </c>
      <c r="M10" s="162" t="s">
        <v>131</v>
      </c>
      <c r="N10" s="156" t="s">
        <v>137</v>
      </c>
      <c r="O10" s="157" t="s">
        <v>133</v>
      </c>
      <c r="P10" s="161" t="s">
        <v>134</v>
      </c>
      <c r="S10" s="165" t="s">
        <v>135</v>
      </c>
      <c r="T10" s="166" t="s">
        <v>136</v>
      </c>
      <c r="V10" s="167"/>
      <c r="W10" s="168"/>
      <c r="X10" s="169"/>
    </row>
    <row r="11" spans="1:25" x14ac:dyDescent="0.2">
      <c r="A11" s="170" t="s">
        <v>138</v>
      </c>
      <c r="B11" s="171">
        <v>0.5</v>
      </c>
      <c r="C11" s="172">
        <f>B11*C12</f>
        <v>1.35</v>
      </c>
      <c r="D11" s="6"/>
      <c r="E11" s="313">
        <f>D11*C11</f>
        <v>0</v>
      </c>
      <c r="F11" s="313">
        <f>D11*B11</f>
        <v>0</v>
      </c>
      <c r="G11" s="173"/>
      <c r="H11" s="174"/>
      <c r="I11" s="174"/>
      <c r="J11" s="175"/>
      <c r="K11" s="314"/>
      <c r="L11" s="315"/>
      <c r="M11" s="176"/>
      <c r="N11" s="177"/>
      <c r="O11" s="174"/>
      <c r="P11" s="175"/>
      <c r="S11" s="178"/>
      <c r="T11" s="179"/>
      <c r="V11" s="180"/>
      <c r="W11" s="181"/>
      <c r="X11" s="182"/>
    </row>
    <row r="12" spans="1:25" x14ac:dyDescent="0.2">
      <c r="A12" s="170" t="s">
        <v>139</v>
      </c>
      <c r="B12" s="171">
        <v>0.75</v>
      </c>
      <c r="C12" s="172">
        <f>B12*C13</f>
        <v>2.7</v>
      </c>
      <c r="D12" s="6"/>
      <c r="E12" s="313">
        <f t="shared" ref="E12:E27" si="0">D12*C12</f>
        <v>0</v>
      </c>
      <c r="F12" s="313">
        <f t="shared" ref="F12:F27" si="1">D12*B12</f>
        <v>0</v>
      </c>
      <c r="G12" s="173"/>
      <c r="H12" s="174"/>
      <c r="I12" s="174"/>
      <c r="J12" s="175"/>
      <c r="K12" s="314"/>
      <c r="L12" s="315"/>
      <c r="M12" s="176"/>
      <c r="N12" s="177"/>
      <c r="O12" s="174"/>
      <c r="P12" s="175"/>
      <c r="S12" s="178"/>
      <c r="T12" s="8">
        <f t="shared" ref="T12:T21" si="2">P12*N12</f>
        <v>0</v>
      </c>
      <c r="V12" s="180"/>
      <c r="W12" s="181"/>
      <c r="X12" s="182"/>
    </row>
    <row r="13" spans="1:25" x14ac:dyDescent="0.2">
      <c r="A13" s="10" t="s">
        <v>140</v>
      </c>
      <c r="B13" s="39">
        <v>1</v>
      </c>
      <c r="C13" s="183">
        <v>3.6</v>
      </c>
      <c r="D13" s="6"/>
      <c r="E13" s="313">
        <f t="shared" si="0"/>
        <v>0</v>
      </c>
      <c r="F13" s="313">
        <f t="shared" si="1"/>
        <v>0</v>
      </c>
      <c r="G13" s="32"/>
      <c r="H13" s="39">
        <v>1</v>
      </c>
      <c r="I13" s="171">
        <v>8</v>
      </c>
      <c r="J13" s="9"/>
      <c r="K13" s="313">
        <f t="shared" ref="K13:K43" si="3">J13*I13</f>
        <v>0</v>
      </c>
      <c r="L13" s="313">
        <f t="shared" ref="L13:L43" si="4">J13*H13</f>
        <v>0</v>
      </c>
      <c r="M13" s="10"/>
      <c r="N13" s="39" t="s">
        <v>141</v>
      </c>
      <c r="O13" s="39">
        <v>1.3</v>
      </c>
      <c r="P13" s="11">
        <v>60</v>
      </c>
      <c r="S13" s="12">
        <f t="shared" ref="S13:S21" si="5">P13*O13</f>
        <v>78</v>
      </c>
      <c r="T13" s="8" t="e">
        <f t="shared" si="2"/>
        <v>#VALUE!</v>
      </c>
      <c r="V13" s="184" t="s">
        <v>115</v>
      </c>
      <c r="W13" s="185">
        <f>G77</f>
        <v>497</v>
      </c>
      <c r="X13" s="182" t="s">
        <v>47</v>
      </c>
    </row>
    <row r="14" spans="1:25" x14ac:dyDescent="0.2">
      <c r="A14" s="10" t="s">
        <v>142</v>
      </c>
      <c r="B14" s="39">
        <v>1.25</v>
      </c>
      <c r="C14" s="183">
        <f>B14*C13</f>
        <v>4.5</v>
      </c>
      <c r="D14" s="6"/>
      <c r="E14" s="313">
        <f t="shared" si="0"/>
        <v>0</v>
      </c>
      <c r="F14" s="313">
        <f t="shared" si="1"/>
        <v>0</v>
      </c>
      <c r="G14" s="32"/>
      <c r="H14" s="39"/>
      <c r="I14" s="171"/>
      <c r="J14" s="9"/>
      <c r="K14" s="313"/>
      <c r="L14" s="313"/>
      <c r="M14" s="10"/>
      <c r="N14" s="39"/>
      <c r="O14" s="39"/>
      <c r="P14" s="11"/>
      <c r="S14" s="12"/>
      <c r="T14" s="8"/>
      <c r="V14" s="184"/>
      <c r="W14" s="185"/>
      <c r="X14" s="182"/>
    </row>
    <row r="15" spans="1:25" ht="13.5" thickBot="1" x14ac:dyDescent="0.25">
      <c r="A15" s="10" t="s">
        <v>143</v>
      </c>
      <c r="B15" s="39">
        <v>1.5</v>
      </c>
      <c r="C15" s="172">
        <f>B15*C13</f>
        <v>5.4</v>
      </c>
      <c r="D15" s="6"/>
      <c r="E15" s="313">
        <f t="shared" si="0"/>
        <v>0</v>
      </c>
      <c r="F15" s="313">
        <f t="shared" si="1"/>
        <v>0</v>
      </c>
      <c r="G15" s="186"/>
      <c r="H15" s="39">
        <v>1.5</v>
      </c>
      <c r="I15" s="39">
        <f>I13*H15</f>
        <v>12</v>
      </c>
      <c r="J15" s="9"/>
      <c r="K15" s="313">
        <f t="shared" si="3"/>
        <v>0</v>
      </c>
      <c r="L15" s="313">
        <f t="shared" si="4"/>
        <v>0</v>
      </c>
      <c r="M15" s="13"/>
      <c r="N15" s="187" t="s">
        <v>144</v>
      </c>
      <c r="O15" s="39">
        <v>1.3</v>
      </c>
      <c r="P15" s="14">
        <v>20</v>
      </c>
      <c r="S15" s="12">
        <f t="shared" si="5"/>
        <v>26</v>
      </c>
      <c r="T15" s="8" t="e">
        <f t="shared" si="2"/>
        <v>#VALUE!</v>
      </c>
      <c r="U15" s="188"/>
      <c r="V15" s="189"/>
      <c r="W15" s="190"/>
      <c r="X15" s="191"/>
    </row>
    <row r="16" spans="1:25" ht="13.5" thickBot="1" x14ac:dyDescent="0.25">
      <c r="A16" s="10" t="s">
        <v>145</v>
      </c>
      <c r="B16" s="39">
        <v>1.75</v>
      </c>
      <c r="C16" s="172">
        <f>C13*B16</f>
        <v>6.3</v>
      </c>
      <c r="D16" s="6"/>
      <c r="E16" s="313">
        <f t="shared" si="0"/>
        <v>0</v>
      </c>
      <c r="F16" s="313">
        <f t="shared" si="1"/>
        <v>0</v>
      </c>
      <c r="G16" s="186"/>
      <c r="H16" s="39"/>
      <c r="I16" s="39"/>
      <c r="J16" s="9"/>
      <c r="K16" s="313"/>
      <c r="L16" s="313"/>
      <c r="M16" s="13"/>
      <c r="N16" s="187"/>
      <c r="O16" s="39"/>
      <c r="P16" s="14"/>
      <c r="S16" s="12"/>
      <c r="T16" s="8"/>
      <c r="U16" s="188"/>
      <c r="V16" s="184"/>
      <c r="W16" s="192"/>
      <c r="X16" s="182"/>
    </row>
    <row r="17" spans="1:25" x14ac:dyDescent="0.2">
      <c r="A17" s="10" t="s">
        <v>145</v>
      </c>
      <c r="B17" s="39">
        <v>2</v>
      </c>
      <c r="C17" s="172">
        <f>C13*B17</f>
        <v>7.2</v>
      </c>
      <c r="D17" s="6">
        <v>10</v>
      </c>
      <c r="E17" s="313">
        <f t="shared" si="0"/>
        <v>72</v>
      </c>
      <c r="F17" s="313">
        <f t="shared" si="1"/>
        <v>20</v>
      </c>
      <c r="G17" s="186"/>
      <c r="H17" s="39">
        <v>2</v>
      </c>
      <c r="I17" s="39">
        <f>I13*H17</f>
        <v>16</v>
      </c>
      <c r="J17" s="9"/>
      <c r="K17" s="313">
        <f>J17*I17</f>
        <v>0</v>
      </c>
      <c r="L17" s="313">
        <f>J17*H17</f>
        <v>0</v>
      </c>
      <c r="M17" s="10"/>
      <c r="N17" s="39" t="s">
        <v>146</v>
      </c>
      <c r="O17" s="39">
        <v>1.3</v>
      </c>
      <c r="P17" s="11">
        <v>0</v>
      </c>
      <c r="S17" s="12">
        <f t="shared" si="5"/>
        <v>0</v>
      </c>
      <c r="T17" s="8" t="e">
        <f t="shared" si="2"/>
        <v>#VALUE!</v>
      </c>
      <c r="V17" s="508" t="s">
        <v>147</v>
      </c>
      <c r="W17" s="509"/>
      <c r="X17" s="510"/>
    </row>
    <row r="18" spans="1:25" x14ac:dyDescent="0.2">
      <c r="A18" s="10" t="s">
        <v>148</v>
      </c>
      <c r="B18" s="39">
        <v>2.5</v>
      </c>
      <c r="C18" s="172">
        <f>B18*C13</f>
        <v>9</v>
      </c>
      <c r="D18" s="6">
        <v>10</v>
      </c>
      <c r="E18" s="313">
        <f t="shared" si="0"/>
        <v>90</v>
      </c>
      <c r="F18" s="313">
        <f t="shared" si="1"/>
        <v>25</v>
      </c>
      <c r="G18" s="186"/>
      <c r="H18" s="39">
        <v>2.5</v>
      </c>
      <c r="I18" s="39">
        <f>I13*H18</f>
        <v>20</v>
      </c>
      <c r="J18" s="9"/>
      <c r="K18" s="313">
        <f>J17*I18</f>
        <v>0</v>
      </c>
      <c r="L18" s="313">
        <f>J17*H18</f>
        <v>0</v>
      </c>
      <c r="M18" s="10"/>
      <c r="N18" s="39" t="s">
        <v>149</v>
      </c>
      <c r="O18" s="39">
        <v>1</v>
      </c>
      <c r="P18" s="15"/>
      <c r="S18" s="12">
        <f t="shared" si="5"/>
        <v>0</v>
      </c>
      <c r="T18" s="8" t="e">
        <f t="shared" si="2"/>
        <v>#VALUE!</v>
      </c>
      <c r="V18" s="184" t="s">
        <v>150</v>
      </c>
      <c r="W18" s="185">
        <v>10</v>
      </c>
      <c r="X18" s="182" t="s">
        <v>84</v>
      </c>
    </row>
    <row r="19" spans="1:25" x14ac:dyDescent="0.2">
      <c r="A19" s="10" t="s">
        <v>151</v>
      </c>
      <c r="B19" s="39">
        <v>2.75</v>
      </c>
      <c r="C19" s="172">
        <f>B19*C13</f>
        <v>9.9</v>
      </c>
      <c r="D19" s="6"/>
      <c r="E19" s="313">
        <f t="shared" si="0"/>
        <v>0</v>
      </c>
      <c r="F19" s="313">
        <f t="shared" si="1"/>
        <v>0</v>
      </c>
      <c r="G19" s="186"/>
      <c r="H19" s="39"/>
      <c r="I19" s="39"/>
      <c r="J19" s="9"/>
      <c r="K19" s="313"/>
      <c r="L19" s="313"/>
      <c r="M19" s="10"/>
      <c r="N19" s="39"/>
      <c r="O19" s="39"/>
      <c r="P19" s="15"/>
      <c r="S19" s="12"/>
      <c r="T19" s="8"/>
      <c r="V19" s="184"/>
      <c r="W19" s="185"/>
      <c r="X19" s="182"/>
    </row>
    <row r="20" spans="1:25" x14ac:dyDescent="0.2">
      <c r="A20" s="10" t="s">
        <v>151</v>
      </c>
      <c r="B20" s="39">
        <v>3</v>
      </c>
      <c r="C20" s="172">
        <f>B20*C13</f>
        <v>10.8</v>
      </c>
      <c r="D20" s="6">
        <v>4</v>
      </c>
      <c r="E20" s="313">
        <f t="shared" si="0"/>
        <v>43.2</v>
      </c>
      <c r="F20" s="313">
        <f t="shared" si="1"/>
        <v>12</v>
      </c>
      <c r="G20" s="186"/>
      <c r="H20" s="39">
        <v>3</v>
      </c>
      <c r="I20" s="39">
        <f>I13*H20</f>
        <v>24</v>
      </c>
      <c r="J20" s="9">
        <v>2</v>
      </c>
      <c r="K20" s="313">
        <f t="shared" si="3"/>
        <v>48</v>
      </c>
      <c r="L20" s="313">
        <f t="shared" si="4"/>
        <v>6</v>
      </c>
      <c r="M20" s="10"/>
      <c r="N20" s="39"/>
      <c r="O20" s="39"/>
      <c r="P20" s="15"/>
      <c r="S20" s="12">
        <f t="shared" si="5"/>
        <v>0</v>
      </c>
      <c r="T20" s="8">
        <f t="shared" si="2"/>
        <v>0</v>
      </c>
      <c r="V20" s="184" t="s">
        <v>152</v>
      </c>
      <c r="W20" s="185">
        <v>2</v>
      </c>
      <c r="X20" s="182" t="s">
        <v>84</v>
      </c>
    </row>
    <row r="21" spans="1:25" x14ac:dyDescent="0.2">
      <c r="A21" s="10" t="s">
        <v>153</v>
      </c>
      <c r="B21" s="39">
        <v>3.5</v>
      </c>
      <c r="C21" s="172">
        <f>B21*C13</f>
        <v>12.6</v>
      </c>
      <c r="D21" s="6"/>
      <c r="E21" s="313">
        <f t="shared" si="0"/>
        <v>0</v>
      </c>
      <c r="F21" s="313">
        <f t="shared" si="1"/>
        <v>0</v>
      </c>
      <c r="G21" s="186"/>
      <c r="H21" s="39">
        <v>3.5</v>
      </c>
      <c r="I21" s="39">
        <f>H21*I13</f>
        <v>28</v>
      </c>
      <c r="J21" s="9"/>
      <c r="K21" s="313">
        <f t="shared" si="3"/>
        <v>0</v>
      </c>
      <c r="L21" s="313">
        <f t="shared" si="4"/>
        <v>0</v>
      </c>
      <c r="M21" s="10"/>
      <c r="N21" s="39"/>
      <c r="O21" s="39"/>
      <c r="P21" s="15"/>
      <c r="S21" s="12">
        <f t="shared" si="5"/>
        <v>0</v>
      </c>
      <c r="T21" s="8">
        <f t="shared" si="2"/>
        <v>0</v>
      </c>
      <c r="V21" s="184" t="s">
        <v>154</v>
      </c>
      <c r="W21" s="193">
        <v>1.5</v>
      </c>
      <c r="X21" s="182" t="s">
        <v>84</v>
      </c>
    </row>
    <row r="22" spans="1:25" x14ac:dyDescent="0.2">
      <c r="A22" s="10" t="s">
        <v>155</v>
      </c>
      <c r="B22" s="39">
        <v>4</v>
      </c>
      <c r="C22" s="172">
        <f>B22*C13</f>
        <v>14.4</v>
      </c>
      <c r="D22" s="6"/>
      <c r="E22" s="313">
        <f t="shared" si="0"/>
        <v>0</v>
      </c>
      <c r="F22" s="313">
        <f t="shared" si="1"/>
        <v>0</v>
      </c>
      <c r="G22" s="186"/>
      <c r="H22" s="39"/>
      <c r="I22" s="39"/>
      <c r="J22" s="9"/>
      <c r="K22" s="313">
        <f t="shared" si="3"/>
        <v>0</v>
      </c>
      <c r="L22" s="313">
        <f t="shared" si="4"/>
        <v>0</v>
      </c>
      <c r="M22" s="488" t="s">
        <v>136</v>
      </c>
      <c r="N22" s="489"/>
      <c r="O22" s="490"/>
      <c r="P22" s="319"/>
      <c r="S22" s="12"/>
      <c r="T22" s="194"/>
      <c r="V22" s="184" t="s">
        <v>156</v>
      </c>
      <c r="W22" s="193">
        <f>W20*W21</f>
        <v>3</v>
      </c>
      <c r="X22" s="182" t="s">
        <v>44</v>
      </c>
    </row>
    <row r="23" spans="1:25" ht="13.5" thickBot="1" x14ac:dyDescent="0.25">
      <c r="A23" s="10" t="s">
        <v>157</v>
      </c>
      <c r="B23" s="39">
        <v>4.5</v>
      </c>
      <c r="C23" s="172">
        <f>B23*C13</f>
        <v>16.2</v>
      </c>
      <c r="D23" s="6">
        <v>4</v>
      </c>
      <c r="E23" s="313">
        <f t="shared" si="0"/>
        <v>64.8</v>
      </c>
      <c r="F23" s="313">
        <f t="shared" si="1"/>
        <v>18</v>
      </c>
      <c r="G23" s="186"/>
      <c r="H23" s="39"/>
      <c r="I23" s="39"/>
      <c r="J23" s="9"/>
      <c r="K23" s="313">
        <f t="shared" si="3"/>
        <v>0</v>
      </c>
      <c r="L23" s="313">
        <f t="shared" si="4"/>
        <v>0</v>
      </c>
      <c r="M23" s="511" t="s">
        <v>158</v>
      </c>
      <c r="N23" s="512"/>
      <c r="O23" s="513"/>
      <c r="P23" s="16">
        <f>SUM(S13:S21)</f>
        <v>104</v>
      </c>
      <c r="S23" s="12"/>
      <c r="T23" s="194"/>
      <c r="V23" s="184" t="s">
        <v>159</v>
      </c>
      <c r="W23" s="193">
        <v>2</v>
      </c>
      <c r="X23" s="182" t="s">
        <v>160</v>
      </c>
    </row>
    <row r="24" spans="1:25" ht="13.5" thickBot="1" x14ac:dyDescent="0.25">
      <c r="A24" s="10" t="s">
        <v>161</v>
      </c>
      <c r="B24" s="39">
        <v>5</v>
      </c>
      <c r="C24" s="172">
        <f>B24*C13</f>
        <v>18</v>
      </c>
      <c r="D24" s="6"/>
      <c r="E24" s="313">
        <f t="shared" si="0"/>
        <v>0</v>
      </c>
      <c r="F24" s="313">
        <f t="shared" si="1"/>
        <v>0</v>
      </c>
      <c r="G24" s="186"/>
      <c r="H24" s="39"/>
      <c r="I24" s="39"/>
      <c r="J24" s="9"/>
      <c r="K24" s="313">
        <f t="shared" si="3"/>
        <v>0</v>
      </c>
      <c r="L24" s="313">
        <f t="shared" si="4"/>
        <v>0</v>
      </c>
      <c r="M24" s="196"/>
      <c r="N24" s="197"/>
      <c r="O24" s="196"/>
      <c r="P24" s="198"/>
      <c r="S24" s="12"/>
      <c r="T24" s="194"/>
      <c r="V24" s="184" t="s">
        <v>162</v>
      </c>
      <c r="W24" s="193">
        <v>150</v>
      </c>
      <c r="X24" s="182" t="s">
        <v>163</v>
      </c>
    </row>
    <row r="25" spans="1:25" x14ac:dyDescent="0.2">
      <c r="A25" s="10" t="s">
        <v>164</v>
      </c>
      <c r="B25" s="39">
        <v>5.5</v>
      </c>
      <c r="C25" s="172">
        <f>B25*C13</f>
        <v>19.8</v>
      </c>
      <c r="D25" s="6"/>
      <c r="E25" s="313">
        <f t="shared" si="0"/>
        <v>0</v>
      </c>
      <c r="F25" s="313">
        <f t="shared" si="1"/>
        <v>0</v>
      </c>
      <c r="G25" s="186"/>
      <c r="H25" s="39"/>
      <c r="I25" s="39"/>
      <c r="J25" s="9"/>
      <c r="K25" s="313">
        <f t="shared" si="3"/>
        <v>0</v>
      </c>
      <c r="L25" s="313">
        <f t="shared" si="4"/>
        <v>0</v>
      </c>
      <c r="M25" s="502" t="s">
        <v>165</v>
      </c>
      <c r="N25" s="503"/>
      <c r="O25" s="503"/>
      <c r="P25" s="504"/>
      <c r="S25" s="12"/>
      <c r="T25" s="194"/>
      <c r="V25" s="184" t="s">
        <v>116</v>
      </c>
      <c r="W25" s="193">
        <f>W22*W23*W24</f>
        <v>900</v>
      </c>
      <c r="X25" s="182" t="s">
        <v>47</v>
      </c>
    </row>
    <row r="26" spans="1:25" ht="13.5" thickBot="1" x14ac:dyDescent="0.25">
      <c r="A26" s="10" t="s">
        <v>166</v>
      </c>
      <c r="B26" s="39">
        <v>6</v>
      </c>
      <c r="C26" s="172">
        <f>B26*C13</f>
        <v>21.6</v>
      </c>
      <c r="D26" s="6"/>
      <c r="E26" s="313">
        <f t="shared" si="0"/>
        <v>0</v>
      </c>
      <c r="F26" s="313">
        <f t="shared" si="1"/>
        <v>0</v>
      </c>
      <c r="G26" s="186"/>
      <c r="H26" s="39"/>
      <c r="I26" s="39"/>
      <c r="J26" s="9"/>
      <c r="K26" s="313">
        <f t="shared" si="3"/>
        <v>0</v>
      </c>
      <c r="L26" s="313">
        <f t="shared" si="4"/>
        <v>0</v>
      </c>
      <c r="M26" s="162" t="s">
        <v>131</v>
      </c>
      <c r="N26" s="156" t="s">
        <v>132</v>
      </c>
      <c r="O26" s="157" t="s">
        <v>133</v>
      </c>
      <c r="P26" s="161" t="s">
        <v>134</v>
      </c>
      <c r="S26" s="12"/>
      <c r="T26" s="194"/>
      <c r="V26" s="189"/>
      <c r="W26" s="199"/>
      <c r="X26" s="191"/>
    </row>
    <row r="27" spans="1:25" x14ac:dyDescent="0.2">
      <c r="A27" s="10"/>
      <c r="B27" s="39"/>
      <c r="C27" s="172"/>
      <c r="D27" s="6"/>
      <c r="E27" s="313">
        <f t="shared" si="0"/>
        <v>0</v>
      </c>
      <c r="F27" s="313">
        <f t="shared" si="1"/>
        <v>0</v>
      </c>
      <c r="G27" s="186"/>
      <c r="H27" s="39"/>
      <c r="I27" s="39"/>
      <c r="J27" s="9"/>
      <c r="K27" s="313">
        <f t="shared" si="3"/>
        <v>0</v>
      </c>
      <c r="L27" s="313">
        <f t="shared" si="4"/>
        <v>0</v>
      </c>
      <c r="M27" s="13"/>
      <c r="N27" s="39" t="s">
        <v>167</v>
      </c>
      <c r="O27" s="39">
        <v>2</v>
      </c>
      <c r="P27" s="14">
        <v>2</v>
      </c>
      <c r="S27" s="12">
        <f>P27*O27</f>
        <v>4</v>
      </c>
      <c r="T27" s="8" t="e">
        <f>P27*N27</f>
        <v>#VALUE!</v>
      </c>
      <c r="V27" s="184"/>
      <c r="W27" s="200"/>
      <c r="X27" s="182"/>
    </row>
    <row r="28" spans="1:25" x14ac:dyDescent="0.2">
      <c r="A28" s="488" t="s">
        <v>136</v>
      </c>
      <c r="B28" s="489"/>
      <c r="C28" s="490"/>
      <c r="D28" s="17">
        <f>SUM(F11:F27)</f>
        <v>75</v>
      </c>
      <c r="E28" s="7"/>
      <c r="F28" s="201"/>
      <c r="G28" s="186"/>
      <c r="H28" s="39"/>
      <c r="I28" s="39"/>
      <c r="J28" s="9"/>
      <c r="K28" s="313">
        <f t="shared" si="3"/>
        <v>0</v>
      </c>
      <c r="L28" s="313">
        <f t="shared" si="4"/>
        <v>0</v>
      </c>
      <c r="M28" s="10"/>
      <c r="N28" s="39" t="s">
        <v>168</v>
      </c>
      <c r="O28" s="39">
        <v>2</v>
      </c>
      <c r="P28" s="11"/>
      <c r="S28" s="12">
        <f>P28*O28</f>
        <v>0</v>
      </c>
      <c r="T28" s="8" t="e">
        <f>P28*N28</f>
        <v>#VALUE!</v>
      </c>
      <c r="V28" s="202" t="s">
        <v>169</v>
      </c>
      <c r="W28" s="203" t="s">
        <v>34</v>
      </c>
      <c r="X28" s="182"/>
    </row>
    <row r="29" spans="1:25" ht="13.5" thickBot="1" x14ac:dyDescent="0.25">
      <c r="A29" s="511" t="s">
        <v>158</v>
      </c>
      <c r="B29" s="512"/>
      <c r="C29" s="513"/>
      <c r="D29" s="16">
        <f>SUM(E11:E27)</f>
        <v>270</v>
      </c>
      <c r="E29" s="7"/>
      <c r="F29" s="147"/>
      <c r="G29" s="186"/>
      <c r="H29" s="39"/>
      <c r="I29" s="39"/>
      <c r="J29" s="9"/>
      <c r="K29" s="313">
        <f t="shared" si="3"/>
        <v>0</v>
      </c>
      <c r="L29" s="313">
        <f t="shared" si="4"/>
        <v>0</v>
      </c>
      <c r="M29" s="10"/>
      <c r="N29" s="39" t="s">
        <v>170</v>
      </c>
      <c r="O29" s="39">
        <v>2</v>
      </c>
      <c r="P29" s="11">
        <v>2</v>
      </c>
      <c r="S29" s="12">
        <f>P29*O29</f>
        <v>4</v>
      </c>
      <c r="T29" s="8" t="e">
        <f>P29*N29</f>
        <v>#VALUE!</v>
      </c>
      <c r="V29" s="202" t="s">
        <v>171</v>
      </c>
      <c r="W29" s="203" t="s">
        <v>34</v>
      </c>
      <c r="X29" s="182"/>
      <c r="Y29" s="151">
        <f>SUM(Y26:Y28)</f>
        <v>0</v>
      </c>
    </row>
    <row r="30" spans="1:25" x14ac:dyDescent="0.2">
      <c r="A30" s="514" t="s">
        <v>129</v>
      </c>
      <c r="B30" s="515"/>
      <c r="C30" s="515"/>
      <c r="D30" s="516"/>
      <c r="E30" s="7"/>
      <c r="F30" s="147"/>
      <c r="G30" s="186"/>
      <c r="H30" s="39"/>
      <c r="I30" s="39"/>
      <c r="J30" s="9"/>
      <c r="K30" s="313">
        <f t="shared" si="3"/>
        <v>0</v>
      </c>
      <c r="L30" s="313">
        <f t="shared" si="4"/>
        <v>0</v>
      </c>
      <c r="M30" s="10"/>
      <c r="N30" s="39"/>
      <c r="O30" s="39"/>
      <c r="P30" s="11"/>
      <c r="S30" s="12">
        <f>P30*O30</f>
        <v>0</v>
      </c>
      <c r="T30" s="8">
        <f>P30*N30</f>
        <v>0</v>
      </c>
      <c r="V30" s="202" t="s">
        <v>172</v>
      </c>
      <c r="W30" s="204"/>
      <c r="X30" s="182"/>
    </row>
    <row r="31" spans="1:25" ht="13.5" thickBot="1" x14ac:dyDescent="0.25">
      <c r="A31" s="162" t="s">
        <v>131</v>
      </c>
      <c r="B31" s="156" t="s">
        <v>173</v>
      </c>
      <c r="C31" s="157" t="s">
        <v>133</v>
      </c>
      <c r="D31" s="161" t="s">
        <v>134</v>
      </c>
      <c r="E31" s="154" t="s">
        <v>135</v>
      </c>
      <c r="F31" s="147" t="s">
        <v>136</v>
      </c>
      <c r="G31" s="186"/>
      <c r="H31" s="39"/>
      <c r="I31" s="39"/>
      <c r="J31" s="9"/>
      <c r="K31" s="313">
        <f t="shared" si="3"/>
        <v>0</v>
      </c>
      <c r="L31" s="313">
        <f t="shared" si="4"/>
        <v>0</v>
      </c>
      <c r="M31" s="10"/>
      <c r="N31" s="39"/>
      <c r="O31" s="39"/>
      <c r="P31" s="11"/>
      <c r="S31" s="12">
        <f>P31*O31</f>
        <v>0</v>
      </c>
      <c r="T31" s="8">
        <f>P31*N31</f>
        <v>0</v>
      </c>
      <c r="V31" s="184"/>
      <c r="W31" s="200"/>
      <c r="X31" s="182"/>
    </row>
    <row r="32" spans="1:25" x14ac:dyDescent="0.2">
      <c r="A32" s="205"/>
      <c r="B32" s="39" t="s">
        <v>141</v>
      </c>
      <c r="C32" s="39">
        <v>1.3</v>
      </c>
      <c r="D32" s="6"/>
      <c r="E32" s="313">
        <f>D32*C32</f>
        <v>0</v>
      </c>
      <c r="F32" s="313" t="e">
        <f>D32*B32</f>
        <v>#VALUE!</v>
      </c>
      <c r="G32" s="186"/>
      <c r="H32" s="39"/>
      <c r="I32" s="39"/>
      <c r="J32" s="9"/>
      <c r="K32" s="313">
        <f t="shared" si="3"/>
        <v>0</v>
      </c>
      <c r="L32" s="313">
        <f t="shared" si="4"/>
        <v>0</v>
      </c>
      <c r="M32" s="488" t="s">
        <v>136</v>
      </c>
      <c r="N32" s="489"/>
      <c r="O32" s="490"/>
      <c r="P32" s="319">
        <f>SUM(P27:P31)</f>
        <v>4</v>
      </c>
      <c r="S32" s="12"/>
      <c r="T32" s="194"/>
      <c r="V32" s="517" t="s">
        <v>174</v>
      </c>
      <c r="W32" s="518"/>
      <c r="X32" s="519"/>
    </row>
    <row r="33" spans="1:24" ht="13.5" thickBot="1" x14ac:dyDescent="0.25">
      <c r="A33" s="205"/>
      <c r="B33" s="39" t="s">
        <v>175</v>
      </c>
      <c r="C33" s="39">
        <v>1.3</v>
      </c>
      <c r="D33" s="6"/>
      <c r="E33" s="313">
        <f>D33*C33</f>
        <v>0</v>
      </c>
      <c r="F33" s="313" t="e">
        <f>D33*B33</f>
        <v>#VALUE!</v>
      </c>
      <c r="G33" s="186"/>
      <c r="H33" s="39"/>
      <c r="I33" s="39"/>
      <c r="J33" s="9"/>
      <c r="K33" s="313">
        <f t="shared" si="3"/>
        <v>0</v>
      </c>
      <c r="L33" s="313">
        <f t="shared" si="4"/>
        <v>0</v>
      </c>
      <c r="M33" s="511" t="s">
        <v>158</v>
      </c>
      <c r="N33" s="512"/>
      <c r="O33" s="513"/>
      <c r="P33" s="16">
        <f>SUM(S27:S31)</f>
        <v>8</v>
      </c>
      <c r="S33" s="12"/>
      <c r="T33" s="194"/>
      <c r="V33" s="184"/>
      <c r="W33" s="200"/>
      <c r="X33" s="182"/>
    </row>
    <row r="34" spans="1:24" ht="13.5" thickBot="1" x14ac:dyDescent="0.25">
      <c r="A34" s="205"/>
      <c r="B34" s="39"/>
      <c r="C34" s="39"/>
      <c r="D34" s="18"/>
      <c r="E34" s="313">
        <f>D34*C34</f>
        <v>0</v>
      </c>
      <c r="F34" s="313">
        <f>D34*B34</f>
        <v>0</v>
      </c>
      <c r="G34" s="186"/>
      <c r="H34" s="39"/>
      <c r="I34" s="39"/>
      <c r="J34" s="9"/>
      <c r="K34" s="313">
        <f t="shared" si="3"/>
        <v>0</v>
      </c>
      <c r="L34" s="313">
        <f t="shared" si="4"/>
        <v>0</v>
      </c>
      <c r="M34" s="196"/>
      <c r="N34" s="197"/>
      <c r="O34" s="196"/>
      <c r="P34" s="198"/>
      <c r="S34" s="12"/>
      <c r="T34" s="194"/>
      <c r="V34" s="184" t="s">
        <v>176</v>
      </c>
      <c r="W34" s="206">
        <v>4</v>
      </c>
      <c r="X34" s="182" t="s">
        <v>160</v>
      </c>
    </row>
    <row r="35" spans="1:24" x14ac:dyDescent="0.2">
      <c r="A35" s="205"/>
      <c r="B35" s="39"/>
      <c r="C35" s="39"/>
      <c r="D35" s="6"/>
      <c r="E35" s="313">
        <f>D35*C35</f>
        <v>0</v>
      </c>
      <c r="F35" s="313">
        <f>D35*B35</f>
        <v>0</v>
      </c>
      <c r="G35" s="186"/>
      <c r="H35" s="39"/>
      <c r="I35" s="39"/>
      <c r="J35" s="9"/>
      <c r="K35" s="313">
        <f t="shared" si="3"/>
        <v>0</v>
      </c>
      <c r="L35" s="313">
        <f t="shared" si="4"/>
        <v>0</v>
      </c>
      <c r="M35" s="502"/>
      <c r="N35" s="503"/>
      <c r="O35" s="503"/>
      <c r="P35" s="504"/>
      <c r="S35" s="12"/>
      <c r="T35" s="194"/>
      <c r="V35" s="184" t="s">
        <v>177</v>
      </c>
      <c r="W35" s="206"/>
      <c r="X35" s="182" t="s">
        <v>160</v>
      </c>
    </row>
    <row r="36" spans="1:24" x14ac:dyDescent="0.2">
      <c r="A36" s="520" t="s">
        <v>178</v>
      </c>
      <c r="B36" s="521"/>
      <c r="C36" s="521"/>
      <c r="D36" s="522"/>
      <c r="E36" s="313"/>
      <c r="F36" s="321"/>
      <c r="G36" s="186"/>
      <c r="H36" s="39"/>
      <c r="I36" s="39"/>
      <c r="J36" s="9"/>
      <c r="K36" s="313">
        <f t="shared" si="3"/>
        <v>0</v>
      </c>
      <c r="L36" s="313">
        <f t="shared" si="4"/>
        <v>0</v>
      </c>
      <c r="M36" s="162" t="s">
        <v>131</v>
      </c>
      <c r="N36" s="156" t="s">
        <v>132</v>
      </c>
      <c r="O36" s="157" t="s">
        <v>133</v>
      </c>
      <c r="P36" s="161" t="s">
        <v>134</v>
      </c>
      <c r="S36" s="12"/>
      <c r="T36" s="194"/>
      <c r="V36" s="184" t="s">
        <v>179</v>
      </c>
      <c r="W36" s="206"/>
      <c r="X36" s="182" t="s">
        <v>160</v>
      </c>
    </row>
    <row r="37" spans="1:24" x14ac:dyDescent="0.2">
      <c r="A37" s="162" t="s">
        <v>131</v>
      </c>
      <c r="B37" s="156" t="s">
        <v>132</v>
      </c>
      <c r="C37" s="157" t="s">
        <v>133</v>
      </c>
      <c r="D37" s="161" t="s">
        <v>134</v>
      </c>
      <c r="E37" s="324" t="s">
        <v>135</v>
      </c>
      <c r="F37" s="321" t="s">
        <v>136</v>
      </c>
      <c r="G37" s="186"/>
      <c r="H37" s="39"/>
      <c r="I37" s="39"/>
      <c r="J37" s="9"/>
      <c r="K37" s="313">
        <f t="shared" si="3"/>
        <v>0</v>
      </c>
      <c r="L37" s="313">
        <f t="shared" si="4"/>
        <v>0</v>
      </c>
      <c r="M37" s="10"/>
      <c r="N37" s="39"/>
      <c r="O37" s="39">
        <v>21.7</v>
      </c>
      <c r="P37" s="18"/>
      <c r="S37" s="12">
        <f t="shared" ref="S37:S42" si="6">P37*O37</f>
        <v>0</v>
      </c>
      <c r="T37" s="8">
        <f t="shared" ref="T37:T42" si="7">P37*N37</f>
        <v>0</v>
      </c>
      <c r="V37" s="184"/>
      <c r="W37" s="200"/>
      <c r="X37" s="182"/>
    </row>
    <row r="38" spans="1:24" x14ac:dyDescent="0.2">
      <c r="A38" s="205"/>
      <c r="B38" s="39" t="s">
        <v>180</v>
      </c>
      <c r="C38" s="39">
        <v>1.2</v>
      </c>
      <c r="D38" s="6"/>
      <c r="E38" s="313">
        <f>D38*C38</f>
        <v>0</v>
      </c>
      <c r="F38" s="313" t="e">
        <f>D38*B38</f>
        <v>#VALUE!</v>
      </c>
      <c r="G38" s="186"/>
      <c r="H38" s="39"/>
      <c r="I38" s="39"/>
      <c r="J38" s="9"/>
      <c r="K38" s="313">
        <f t="shared" si="3"/>
        <v>0</v>
      </c>
      <c r="L38" s="313">
        <f t="shared" si="4"/>
        <v>0</v>
      </c>
      <c r="M38" s="10"/>
      <c r="N38" s="39"/>
      <c r="O38" s="39">
        <v>28.7</v>
      </c>
      <c r="P38" s="6"/>
      <c r="S38" s="12">
        <f t="shared" si="6"/>
        <v>0</v>
      </c>
      <c r="T38" s="8">
        <f t="shared" si="7"/>
        <v>0</v>
      </c>
      <c r="V38" s="523" t="s">
        <v>181</v>
      </c>
      <c r="W38" s="524"/>
      <c r="X38" s="182"/>
    </row>
    <row r="39" spans="1:24" x14ac:dyDescent="0.2">
      <c r="A39" s="205"/>
      <c r="B39" s="39"/>
      <c r="C39" s="39"/>
      <c r="D39" s="6"/>
      <c r="E39" s="313">
        <f>D39*C39</f>
        <v>0</v>
      </c>
      <c r="F39" s="313">
        <f>D39*B39</f>
        <v>0</v>
      </c>
      <c r="G39" s="19"/>
      <c r="H39" s="20"/>
      <c r="I39" s="21"/>
      <c r="J39" s="6"/>
      <c r="K39" s="313">
        <f t="shared" si="3"/>
        <v>0</v>
      </c>
      <c r="L39" s="313">
        <f t="shared" si="4"/>
        <v>0</v>
      </c>
      <c r="M39" s="10"/>
      <c r="N39" s="39"/>
      <c r="O39" s="39">
        <v>35.700000000000003</v>
      </c>
      <c r="P39" s="6"/>
      <c r="S39" s="12">
        <f t="shared" si="6"/>
        <v>0</v>
      </c>
      <c r="T39" s="8">
        <f t="shared" si="7"/>
        <v>0</v>
      </c>
      <c r="V39" s="184"/>
      <c r="W39" s="200"/>
      <c r="X39" s="182"/>
    </row>
    <row r="40" spans="1:24" x14ac:dyDescent="0.2">
      <c r="A40" s="205"/>
      <c r="B40" s="39"/>
      <c r="C40" s="39"/>
      <c r="D40" s="6"/>
      <c r="E40" s="313">
        <f>D40*C40</f>
        <v>0</v>
      </c>
      <c r="F40" s="313">
        <f>D40*B40</f>
        <v>0</v>
      </c>
      <c r="G40" s="19"/>
      <c r="H40" s="20"/>
      <c r="I40" s="21"/>
      <c r="J40" s="6"/>
      <c r="K40" s="313">
        <f t="shared" si="3"/>
        <v>0</v>
      </c>
      <c r="L40" s="313">
        <f t="shared" si="4"/>
        <v>0</v>
      </c>
      <c r="M40" s="10"/>
      <c r="N40" s="39"/>
      <c r="O40" s="39">
        <v>43.4</v>
      </c>
      <c r="P40" s="6"/>
      <c r="S40" s="12">
        <f t="shared" si="6"/>
        <v>0</v>
      </c>
      <c r="T40" s="8">
        <f t="shared" si="7"/>
        <v>0</v>
      </c>
      <c r="V40" s="207" t="s">
        <v>182</v>
      </c>
      <c r="W40" s="200"/>
      <c r="X40" s="182"/>
    </row>
    <row r="41" spans="1:24" x14ac:dyDescent="0.2">
      <c r="A41" s="520" t="s">
        <v>183</v>
      </c>
      <c r="B41" s="521"/>
      <c r="C41" s="521"/>
      <c r="D41" s="522"/>
      <c r="E41" s="313"/>
      <c r="F41" s="313"/>
      <c r="G41" s="22"/>
      <c r="H41" s="23"/>
      <c r="I41" s="23"/>
      <c r="J41" s="24"/>
      <c r="K41" s="313">
        <f t="shared" si="3"/>
        <v>0</v>
      </c>
      <c r="L41" s="313">
        <f t="shared" si="4"/>
        <v>0</v>
      </c>
      <c r="M41" s="10"/>
      <c r="N41" s="39"/>
      <c r="O41" s="39">
        <v>50.4</v>
      </c>
      <c r="P41" s="6"/>
      <c r="S41" s="12">
        <f t="shared" si="6"/>
        <v>0</v>
      </c>
      <c r="T41" s="8">
        <f t="shared" si="7"/>
        <v>0</v>
      </c>
      <c r="V41" s="184" t="s">
        <v>115</v>
      </c>
      <c r="W41" s="185">
        <f>W13</f>
        <v>497</v>
      </c>
      <c r="X41" s="182" t="s">
        <v>47</v>
      </c>
    </row>
    <row r="42" spans="1:24" x14ac:dyDescent="0.2">
      <c r="A42" s="162" t="s">
        <v>131</v>
      </c>
      <c r="B42" s="156" t="s">
        <v>132</v>
      </c>
      <c r="C42" s="157" t="s">
        <v>133</v>
      </c>
      <c r="D42" s="161" t="s">
        <v>134</v>
      </c>
      <c r="E42" s="324" t="s">
        <v>135</v>
      </c>
      <c r="F42" s="321" t="s">
        <v>136</v>
      </c>
      <c r="G42" s="22"/>
      <c r="H42" s="23"/>
      <c r="I42" s="23"/>
      <c r="J42" s="24"/>
      <c r="K42" s="313">
        <f t="shared" si="3"/>
        <v>0</v>
      </c>
      <c r="L42" s="313">
        <f t="shared" si="4"/>
        <v>0</v>
      </c>
      <c r="M42" s="10"/>
      <c r="N42" s="39"/>
      <c r="O42" s="39">
        <v>57.4</v>
      </c>
      <c r="P42" s="6"/>
      <c r="S42" s="12">
        <f t="shared" si="6"/>
        <v>0</v>
      </c>
      <c r="T42" s="8">
        <f t="shared" si="7"/>
        <v>0</v>
      </c>
      <c r="V42" s="184" t="s">
        <v>116</v>
      </c>
      <c r="W42" s="193">
        <f>W25</f>
        <v>900</v>
      </c>
      <c r="X42" s="182" t="s">
        <v>47</v>
      </c>
    </row>
    <row r="43" spans="1:24" x14ac:dyDescent="0.2">
      <c r="A43" s="208" t="s">
        <v>184</v>
      </c>
      <c r="B43" s="209">
        <v>1</v>
      </c>
      <c r="C43" s="39">
        <v>4.2</v>
      </c>
      <c r="D43" s="9"/>
      <c r="E43" s="313">
        <f>D43*C43</f>
        <v>0</v>
      </c>
      <c r="F43" s="313">
        <f>D43*B43</f>
        <v>0</v>
      </c>
      <c r="G43" s="22"/>
      <c r="H43" s="23"/>
      <c r="I43" s="23"/>
      <c r="J43" s="24"/>
      <c r="K43" s="313">
        <f t="shared" si="3"/>
        <v>0</v>
      </c>
      <c r="L43" s="313">
        <f t="shared" si="4"/>
        <v>0</v>
      </c>
      <c r="M43" s="488" t="s">
        <v>136</v>
      </c>
      <c r="N43" s="489"/>
      <c r="O43" s="490"/>
      <c r="P43" s="319">
        <f>SUM(T37:T42)</f>
        <v>0</v>
      </c>
      <c r="S43" s="12"/>
      <c r="T43" s="210"/>
      <c r="V43" s="184" t="s">
        <v>117</v>
      </c>
      <c r="W43" s="211">
        <f>W41+W42</f>
        <v>1397</v>
      </c>
      <c r="X43" s="182" t="s">
        <v>47</v>
      </c>
    </row>
    <row r="44" spans="1:24" ht="13.5" thickBot="1" x14ac:dyDescent="0.25">
      <c r="A44" s="520"/>
      <c r="B44" s="521"/>
      <c r="C44" s="521"/>
      <c r="D44" s="522"/>
      <c r="E44" s="313"/>
      <c r="F44" s="313"/>
      <c r="G44" s="525" t="s">
        <v>136</v>
      </c>
      <c r="H44" s="526"/>
      <c r="I44" s="527"/>
      <c r="J44" s="317">
        <f>SUM(L11:L43)</f>
        <v>6</v>
      </c>
      <c r="K44" s="313"/>
      <c r="L44" s="316"/>
      <c r="M44" s="511" t="s">
        <v>158</v>
      </c>
      <c r="N44" s="512"/>
      <c r="O44" s="513"/>
      <c r="P44" s="16">
        <f>SUM(S37:S42)</f>
        <v>0</v>
      </c>
      <c r="S44" s="12"/>
      <c r="T44" s="210"/>
      <c r="V44" s="184" t="s">
        <v>185</v>
      </c>
      <c r="W44" s="211">
        <f>W34</f>
        <v>4</v>
      </c>
      <c r="X44" s="182" t="s">
        <v>47</v>
      </c>
    </row>
    <row r="45" spans="1:24" ht="13.5" thickBot="1" x14ac:dyDescent="0.25">
      <c r="A45" s="213" t="s">
        <v>131</v>
      </c>
      <c r="B45" s="156" t="s">
        <v>132</v>
      </c>
      <c r="C45" s="156" t="s">
        <v>133</v>
      </c>
      <c r="D45" s="161" t="s">
        <v>134</v>
      </c>
      <c r="E45" s="324" t="s">
        <v>135</v>
      </c>
      <c r="F45" s="321" t="s">
        <v>136</v>
      </c>
      <c r="G45" s="511" t="s">
        <v>158</v>
      </c>
      <c r="H45" s="512"/>
      <c r="I45" s="513"/>
      <c r="J45" s="318">
        <f>SUM(K13:K43)</f>
        <v>48</v>
      </c>
      <c r="K45" s="313"/>
      <c r="L45" s="316"/>
      <c r="M45" s="196"/>
      <c r="N45" s="196"/>
      <c r="O45" s="196"/>
      <c r="P45" s="214"/>
      <c r="S45" s="12"/>
      <c r="T45" s="210"/>
      <c r="V45" s="184" t="s">
        <v>186</v>
      </c>
      <c r="W45" s="211">
        <f>W43/4</f>
        <v>349.25</v>
      </c>
      <c r="X45" s="182" t="s">
        <v>47</v>
      </c>
    </row>
    <row r="46" spans="1:24" x14ac:dyDescent="0.2">
      <c r="A46" s="208" t="s">
        <v>187</v>
      </c>
      <c r="B46" s="209">
        <v>3.25</v>
      </c>
      <c r="C46" s="39">
        <v>5.7</v>
      </c>
      <c r="D46" s="6"/>
      <c r="E46" s="313">
        <f>D46*C46</f>
        <v>0</v>
      </c>
      <c r="F46" s="313">
        <f>D46*B46</f>
        <v>0</v>
      </c>
      <c r="G46" s="196"/>
      <c r="H46" s="197"/>
      <c r="I46" s="196"/>
      <c r="J46" s="196"/>
      <c r="K46" s="7"/>
      <c r="L46" s="212"/>
      <c r="M46" s="196"/>
      <c r="N46" s="196"/>
      <c r="O46" s="196"/>
      <c r="P46" s="214"/>
      <c r="S46" s="12"/>
      <c r="T46" s="210"/>
      <c r="V46" s="184"/>
      <c r="W46" s="200"/>
      <c r="X46" s="182"/>
    </row>
    <row r="47" spans="1:24" x14ac:dyDescent="0.2">
      <c r="A47" s="525" t="s">
        <v>136</v>
      </c>
      <c r="B47" s="526"/>
      <c r="C47" s="527"/>
      <c r="D47" s="215"/>
      <c r="E47" s="313"/>
      <c r="F47" s="321"/>
      <c r="G47" s="196"/>
      <c r="H47" s="197"/>
      <c r="I47" s="196"/>
      <c r="J47" s="196"/>
      <c r="K47" s="7"/>
      <c r="L47" s="212"/>
      <c r="M47" s="196"/>
      <c r="N47" s="196"/>
      <c r="O47" s="196"/>
      <c r="P47" s="214"/>
      <c r="S47" s="12"/>
      <c r="T47" s="216"/>
      <c r="V47" s="523" t="s">
        <v>188</v>
      </c>
      <c r="W47" s="524"/>
      <c r="X47" s="182"/>
    </row>
    <row r="48" spans="1:24" ht="13.5" thickBot="1" x14ac:dyDescent="0.25">
      <c r="A48" s="528" t="s">
        <v>158</v>
      </c>
      <c r="B48" s="529"/>
      <c r="C48" s="529"/>
      <c r="D48" s="217">
        <f>SUM(E32:E46)</f>
        <v>0</v>
      </c>
      <c r="E48" s="325"/>
      <c r="F48" s="326"/>
      <c r="G48" s="218"/>
      <c r="H48" s="219"/>
      <c r="I48" s="218"/>
      <c r="J48" s="218"/>
      <c r="K48" s="25"/>
      <c r="L48" s="220"/>
      <c r="M48" s="218"/>
      <c r="N48" s="218"/>
      <c r="O48" s="218"/>
      <c r="P48" s="221"/>
      <c r="S48" s="12"/>
      <c r="T48" s="216"/>
      <c r="V48" s="184"/>
      <c r="W48" s="200"/>
      <c r="X48" s="182"/>
    </row>
    <row r="49" spans="1:30" x14ac:dyDescent="0.2">
      <c r="A49" s="530" t="s">
        <v>189</v>
      </c>
      <c r="B49" s="531"/>
      <c r="C49" s="531"/>
      <c r="D49" s="532"/>
      <c r="E49" s="7"/>
      <c r="F49" s="147"/>
      <c r="G49" s="533" t="s">
        <v>190</v>
      </c>
      <c r="H49" s="534"/>
      <c r="I49" s="534"/>
      <c r="J49" s="535"/>
      <c r="K49" s="7"/>
      <c r="L49" s="212"/>
      <c r="M49" s="533" t="s">
        <v>191</v>
      </c>
      <c r="N49" s="534"/>
      <c r="O49" s="534"/>
      <c r="P49" s="535"/>
      <c r="S49" s="12"/>
      <c r="T49" s="216"/>
      <c r="V49" s="184" t="s">
        <v>192</v>
      </c>
      <c r="W49" s="206">
        <v>2500</v>
      </c>
      <c r="X49" s="182" t="s">
        <v>47</v>
      </c>
    </row>
    <row r="50" spans="1:30" x14ac:dyDescent="0.2">
      <c r="A50" s="162" t="s">
        <v>131</v>
      </c>
      <c r="B50" s="156" t="s">
        <v>132</v>
      </c>
      <c r="C50" s="157" t="s">
        <v>133</v>
      </c>
      <c r="D50" s="161" t="s">
        <v>134</v>
      </c>
      <c r="E50" s="7" t="s">
        <v>193</v>
      </c>
      <c r="F50" s="147"/>
      <c r="G50" s="162" t="s">
        <v>131</v>
      </c>
      <c r="H50" s="157" t="s">
        <v>194</v>
      </c>
      <c r="I50" s="157" t="s">
        <v>133</v>
      </c>
      <c r="J50" s="161" t="s">
        <v>134</v>
      </c>
      <c r="K50" s="7" t="s">
        <v>193</v>
      </c>
      <c r="L50" s="212"/>
      <c r="M50" s="162" t="s">
        <v>131</v>
      </c>
      <c r="N50" s="157" t="s">
        <v>194</v>
      </c>
      <c r="O50" s="157" t="s">
        <v>133</v>
      </c>
      <c r="P50" s="161" t="s">
        <v>134</v>
      </c>
      <c r="S50" s="12" t="s">
        <v>193</v>
      </c>
      <c r="T50" s="216"/>
      <c r="V50" s="184" t="s">
        <v>195</v>
      </c>
      <c r="W50" s="206">
        <v>700</v>
      </c>
      <c r="X50" s="182" t="s">
        <v>47</v>
      </c>
    </row>
    <row r="51" spans="1:30" x14ac:dyDescent="0.2">
      <c r="A51" s="32"/>
      <c r="B51" s="39">
        <v>1</v>
      </c>
      <c r="C51" s="34">
        <v>4.5</v>
      </c>
      <c r="D51" s="6"/>
      <c r="E51" s="313">
        <f>D51*C51</f>
        <v>0</v>
      </c>
      <c r="F51" s="321"/>
      <c r="G51" s="32" t="s">
        <v>196</v>
      </c>
      <c r="H51" s="28" t="s">
        <v>197</v>
      </c>
      <c r="I51" s="39">
        <v>1.4</v>
      </c>
      <c r="J51" s="18"/>
      <c r="K51" s="313">
        <f t="shared" ref="K51:K60" si="8">J51*I51</f>
        <v>0</v>
      </c>
      <c r="L51" s="316"/>
      <c r="M51" s="32" t="s">
        <v>198</v>
      </c>
      <c r="N51" s="33" t="s">
        <v>199</v>
      </c>
      <c r="O51" s="34">
        <v>3</v>
      </c>
      <c r="P51" s="18">
        <v>0</v>
      </c>
      <c r="S51" s="12">
        <f t="shared" ref="S51:S57" si="9">P51*O51</f>
        <v>0</v>
      </c>
      <c r="T51" s="216"/>
      <c r="V51" s="184" t="s">
        <v>200</v>
      </c>
      <c r="W51" s="206">
        <v>400</v>
      </c>
      <c r="X51" s="182" t="s">
        <v>47</v>
      </c>
    </row>
    <row r="52" spans="1:30" ht="13.5" thickBot="1" x14ac:dyDescent="0.25">
      <c r="A52" s="222" t="s">
        <v>158</v>
      </c>
      <c r="B52" s="223"/>
      <c r="C52" s="224"/>
      <c r="D52" s="225">
        <f>SUM(E51)</f>
        <v>0</v>
      </c>
      <c r="E52" s="313"/>
      <c r="F52" s="321"/>
      <c r="G52" s="32" t="s">
        <v>201</v>
      </c>
      <c r="H52" s="28" t="s">
        <v>202</v>
      </c>
      <c r="I52" s="39">
        <v>1.4</v>
      </c>
      <c r="J52" s="6"/>
      <c r="K52" s="313">
        <f t="shared" si="8"/>
        <v>0</v>
      </c>
      <c r="L52" s="316"/>
      <c r="M52" s="32" t="s">
        <v>203</v>
      </c>
      <c r="N52" s="33" t="s">
        <v>204</v>
      </c>
      <c r="O52" s="34">
        <v>4.5</v>
      </c>
      <c r="P52" s="6">
        <v>0</v>
      </c>
      <c r="S52" s="12">
        <f t="shared" si="9"/>
        <v>0</v>
      </c>
      <c r="T52" s="216"/>
      <c r="V52" s="184"/>
      <c r="W52" s="200"/>
      <c r="X52" s="182"/>
    </row>
    <row r="53" spans="1:30" x14ac:dyDescent="0.2">
      <c r="A53" s="226"/>
      <c r="B53" s="227"/>
      <c r="C53" s="196"/>
      <c r="D53" s="197"/>
      <c r="E53" s="322"/>
      <c r="F53" s="323"/>
      <c r="G53" s="32" t="s">
        <v>205</v>
      </c>
      <c r="H53" s="28" t="s">
        <v>180</v>
      </c>
      <c r="I53" s="39">
        <v>1.2</v>
      </c>
      <c r="J53" s="6"/>
      <c r="K53" s="313">
        <f t="shared" si="8"/>
        <v>0</v>
      </c>
      <c r="L53" s="316"/>
      <c r="M53" s="32" t="s">
        <v>206</v>
      </c>
      <c r="N53" s="33" t="s">
        <v>207</v>
      </c>
      <c r="O53" s="34">
        <v>1.5</v>
      </c>
      <c r="P53" s="6">
        <v>0</v>
      </c>
      <c r="S53" s="12">
        <f t="shared" si="9"/>
        <v>0</v>
      </c>
      <c r="T53" s="216"/>
      <c r="V53" s="523" t="s">
        <v>208</v>
      </c>
      <c r="W53" s="524"/>
      <c r="X53" s="182"/>
    </row>
    <row r="54" spans="1:30" ht="15" customHeight="1" x14ac:dyDescent="0.2">
      <c r="A54" s="520" t="s">
        <v>209</v>
      </c>
      <c r="B54" s="521"/>
      <c r="C54" s="521"/>
      <c r="D54" s="522"/>
      <c r="E54" s="313"/>
      <c r="F54" s="321"/>
      <c r="G54" s="32" t="s">
        <v>210</v>
      </c>
      <c r="H54" s="28" t="s">
        <v>211</v>
      </c>
      <c r="I54" s="39">
        <v>4</v>
      </c>
      <c r="J54" s="6"/>
      <c r="K54" s="313">
        <f t="shared" si="8"/>
        <v>0</v>
      </c>
      <c r="L54" s="316"/>
      <c r="M54" s="32" t="s">
        <v>212</v>
      </c>
      <c r="N54" s="33" t="s">
        <v>213</v>
      </c>
      <c r="O54" s="34">
        <v>2</v>
      </c>
      <c r="P54" s="6">
        <v>0</v>
      </c>
      <c r="S54" s="12">
        <f t="shared" si="9"/>
        <v>0</v>
      </c>
      <c r="T54" s="216"/>
      <c r="V54" s="184"/>
      <c r="W54" s="200"/>
      <c r="X54" s="182"/>
    </row>
    <row r="55" spans="1:30" x14ac:dyDescent="0.2">
      <c r="A55" s="162" t="s">
        <v>131</v>
      </c>
      <c r="B55" s="156" t="s">
        <v>132</v>
      </c>
      <c r="C55" s="157" t="s">
        <v>133</v>
      </c>
      <c r="D55" s="161" t="s">
        <v>134</v>
      </c>
      <c r="E55" s="313"/>
      <c r="F55" s="321"/>
      <c r="G55" s="32" t="s">
        <v>214</v>
      </c>
      <c r="H55" s="28" t="s">
        <v>215</v>
      </c>
      <c r="I55" s="39">
        <v>5</v>
      </c>
      <c r="J55" s="6">
        <v>0</v>
      </c>
      <c r="K55" s="313">
        <f t="shared" si="8"/>
        <v>0</v>
      </c>
      <c r="L55" s="316"/>
      <c r="M55" s="27"/>
      <c r="N55" s="28"/>
      <c r="O55" s="28"/>
      <c r="P55" s="6"/>
      <c r="S55" s="12">
        <f t="shared" si="9"/>
        <v>0</v>
      </c>
      <c r="T55" s="216"/>
      <c r="V55" s="184" t="s">
        <v>216</v>
      </c>
      <c r="W55" s="211">
        <f>W45</f>
        <v>349.25</v>
      </c>
      <c r="X55" s="182" t="s">
        <v>47</v>
      </c>
    </row>
    <row r="56" spans="1:30" x14ac:dyDescent="0.2">
      <c r="A56" s="32" t="s">
        <v>217</v>
      </c>
      <c r="B56" s="39">
        <v>2</v>
      </c>
      <c r="C56" s="229">
        <v>14.4</v>
      </c>
      <c r="D56" s="6"/>
      <c r="E56" s="313">
        <f>D56*C56</f>
        <v>0</v>
      </c>
      <c r="F56" s="321"/>
      <c r="G56" s="32" t="s">
        <v>218</v>
      </c>
      <c r="H56" s="28" t="s">
        <v>219</v>
      </c>
      <c r="I56" s="39">
        <v>1</v>
      </c>
      <c r="J56" s="6"/>
      <c r="K56" s="313">
        <f t="shared" si="8"/>
        <v>0</v>
      </c>
      <c r="L56" s="316"/>
      <c r="M56" s="29"/>
      <c r="N56" s="30"/>
      <c r="O56" s="31"/>
      <c r="P56" s="6"/>
      <c r="S56" s="12">
        <f t="shared" si="9"/>
        <v>0</v>
      </c>
      <c r="T56" s="216"/>
      <c r="V56" s="184" t="s">
        <v>220</v>
      </c>
      <c r="W56" s="211">
        <f>W49</f>
        <v>2500</v>
      </c>
      <c r="X56" s="182" t="s">
        <v>47</v>
      </c>
    </row>
    <row r="57" spans="1:30" ht="26.25" thickBot="1" x14ac:dyDescent="0.25">
      <c r="A57" s="222" t="s">
        <v>158</v>
      </c>
      <c r="B57" s="223"/>
      <c r="C57" s="224"/>
      <c r="D57" s="225">
        <f>SUM(E56)</f>
        <v>0</v>
      </c>
      <c r="E57" s="313"/>
      <c r="F57" s="321"/>
      <c r="G57" s="32" t="s">
        <v>221</v>
      </c>
      <c r="H57" s="230" t="s">
        <v>222</v>
      </c>
      <c r="I57" s="39">
        <v>6.7</v>
      </c>
      <c r="J57" s="6">
        <v>10</v>
      </c>
      <c r="K57" s="313">
        <f t="shared" si="8"/>
        <v>67</v>
      </c>
      <c r="L57" s="316"/>
      <c r="M57" s="32"/>
      <c r="N57" s="33"/>
      <c r="O57" s="34"/>
      <c r="P57" s="6"/>
      <c r="S57" s="12">
        <f t="shared" si="9"/>
        <v>0</v>
      </c>
      <c r="T57" s="216"/>
      <c r="V57" s="523"/>
      <c r="W57" s="524"/>
      <c r="X57" s="231"/>
      <c r="Y57" s="232"/>
      <c r="Z57" s="233"/>
      <c r="AA57" s="233"/>
      <c r="AB57" s="233"/>
      <c r="AC57" s="233"/>
      <c r="AD57" s="233"/>
    </row>
    <row r="58" spans="1:30" ht="21" customHeight="1" thickBot="1" x14ac:dyDescent="0.25">
      <c r="A58" s="226"/>
      <c r="B58" s="227"/>
      <c r="C58" s="196"/>
      <c r="D58" s="197"/>
      <c r="E58" s="313"/>
      <c r="F58" s="321"/>
      <c r="G58" s="32" t="s">
        <v>223</v>
      </c>
      <c r="H58" s="234" t="s">
        <v>276</v>
      </c>
      <c r="I58" s="39">
        <v>5</v>
      </c>
      <c r="J58" s="6"/>
      <c r="K58" s="313">
        <f t="shared" si="8"/>
        <v>0</v>
      </c>
      <c r="L58" s="316"/>
      <c r="M58" s="511" t="s">
        <v>224</v>
      </c>
      <c r="N58" s="512"/>
      <c r="O58" s="513"/>
      <c r="P58" s="16">
        <f>SUM(S51:S57)</f>
        <v>0</v>
      </c>
      <c r="S58" s="235"/>
      <c r="T58" s="194"/>
      <c r="V58" s="523" t="s">
        <v>225</v>
      </c>
      <c r="W58" s="524"/>
      <c r="X58" s="231"/>
      <c r="Y58" s="232"/>
      <c r="Z58" s="233"/>
      <c r="AA58" s="233"/>
      <c r="AB58" s="233"/>
      <c r="AC58" s="233"/>
      <c r="AD58" s="233"/>
    </row>
    <row r="59" spans="1:30" ht="15.75" customHeight="1" thickBot="1" x14ac:dyDescent="0.25">
      <c r="A59" s="530" t="s">
        <v>226</v>
      </c>
      <c r="B59" s="531"/>
      <c r="C59" s="531"/>
      <c r="D59" s="532"/>
      <c r="E59" s="313"/>
      <c r="F59" s="321"/>
      <c r="G59" s="32" t="s">
        <v>227</v>
      </c>
      <c r="H59" s="28" t="s">
        <v>228</v>
      </c>
      <c r="I59" s="39">
        <v>8.4</v>
      </c>
      <c r="J59" s="6"/>
      <c r="K59" s="313">
        <f t="shared" si="8"/>
        <v>0</v>
      </c>
      <c r="L59" s="316"/>
      <c r="M59" s="196"/>
      <c r="N59" s="196"/>
      <c r="O59" s="196"/>
      <c r="P59" s="198"/>
      <c r="S59" s="236"/>
      <c r="T59" s="237"/>
      <c r="V59" s="523" t="b">
        <f>W55&lt;W56</f>
        <v>1</v>
      </c>
      <c r="W59" s="524"/>
      <c r="X59" s="231"/>
      <c r="Y59" s="232"/>
      <c r="Z59" s="233"/>
      <c r="AA59" s="233"/>
      <c r="AB59" s="233"/>
      <c r="AC59" s="233"/>
      <c r="AD59" s="233"/>
    </row>
    <row r="60" spans="1:30" ht="14.25" customHeight="1" thickBot="1" x14ac:dyDescent="0.25">
      <c r="A60" s="162" t="s">
        <v>131</v>
      </c>
      <c r="B60" s="156" t="s">
        <v>132</v>
      </c>
      <c r="C60" s="157" t="s">
        <v>133</v>
      </c>
      <c r="D60" s="161" t="s">
        <v>134</v>
      </c>
      <c r="E60" s="313">
        <f>D61*C61</f>
        <v>0</v>
      </c>
      <c r="F60" s="321"/>
      <c r="G60" s="32" t="s">
        <v>229</v>
      </c>
      <c r="H60" s="28" t="s">
        <v>230</v>
      </c>
      <c r="I60" s="39">
        <v>8.4</v>
      </c>
      <c r="J60" s="6"/>
      <c r="K60" s="313">
        <f t="shared" si="8"/>
        <v>0</v>
      </c>
      <c r="L60" s="316"/>
      <c r="M60" s="502" t="s">
        <v>231</v>
      </c>
      <c r="N60" s="503"/>
      <c r="O60" s="503"/>
      <c r="P60" s="504"/>
      <c r="S60" s="238"/>
      <c r="T60" s="194"/>
      <c r="V60" s="189"/>
      <c r="W60" s="199"/>
      <c r="X60" s="239"/>
      <c r="Y60" s="232"/>
      <c r="Z60" s="233"/>
      <c r="AA60" s="233"/>
      <c r="AB60" s="233"/>
      <c r="AC60" s="233"/>
      <c r="AD60" s="233"/>
    </row>
    <row r="61" spans="1:30" ht="15" customHeight="1" thickBot="1" x14ac:dyDescent="0.25">
      <c r="A61" s="208" t="s">
        <v>232</v>
      </c>
      <c r="B61" s="39">
        <v>3</v>
      </c>
      <c r="C61" s="39">
        <v>14.8</v>
      </c>
      <c r="D61" s="9"/>
      <c r="E61" s="313"/>
      <c r="F61" s="321"/>
      <c r="G61" s="511" t="s">
        <v>233</v>
      </c>
      <c r="H61" s="512"/>
      <c r="I61" s="513"/>
      <c r="J61" s="195">
        <f>K61</f>
        <v>67</v>
      </c>
      <c r="K61" s="313">
        <f>SUM(K51:K60)</f>
        <v>67</v>
      </c>
      <c r="L61" s="316"/>
      <c r="M61" s="162" t="s">
        <v>131</v>
      </c>
      <c r="N61" s="157" t="s">
        <v>194</v>
      </c>
      <c r="O61" s="157" t="s">
        <v>133</v>
      </c>
      <c r="P61" s="161" t="s">
        <v>134</v>
      </c>
      <c r="S61" s="35" t="s">
        <v>193</v>
      </c>
      <c r="T61" s="194"/>
      <c r="V61" s="150"/>
      <c r="W61" s="150"/>
      <c r="X61" s="150"/>
      <c r="Y61" s="232"/>
      <c r="Z61" s="233"/>
      <c r="AA61" s="233"/>
      <c r="AB61" s="233"/>
      <c r="AC61" s="233"/>
      <c r="AD61" s="233"/>
    </row>
    <row r="62" spans="1:30" ht="15.75" customHeight="1" thickBot="1" x14ac:dyDescent="0.25">
      <c r="A62" s="222" t="s">
        <v>158</v>
      </c>
      <c r="B62" s="223"/>
      <c r="C62" s="224"/>
      <c r="D62" s="225">
        <f>SUM(E60)</f>
        <v>0</v>
      </c>
      <c r="E62" s="322"/>
      <c r="F62" s="323"/>
      <c r="G62" s="196"/>
      <c r="H62" s="197"/>
      <c r="I62" s="196"/>
      <c r="J62" s="196"/>
      <c r="K62" s="313"/>
      <c r="L62" s="316"/>
      <c r="M62" s="32" t="s">
        <v>234</v>
      </c>
      <c r="N62" s="33" t="s">
        <v>235</v>
      </c>
      <c r="O62" s="34">
        <v>11</v>
      </c>
      <c r="P62" s="6"/>
      <c r="S62" s="12">
        <f t="shared" ref="S62:S68" si="10">P62*O62</f>
        <v>0</v>
      </c>
      <c r="T62" s="194"/>
      <c r="V62" s="150"/>
      <c r="W62" s="150"/>
      <c r="X62" s="150"/>
      <c r="Y62" s="232"/>
      <c r="Z62" s="233"/>
      <c r="AA62" s="233"/>
      <c r="AB62" s="233"/>
      <c r="AC62" s="233"/>
      <c r="AD62" s="233"/>
    </row>
    <row r="63" spans="1:30" ht="12.75" customHeight="1" x14ac:dyDescent="0.2">
      <c r="A63" s="240"/>
      <c r="B63" s="196"/>
      <c r="C63" s="196"/>
      <c r="D63" s="196"/>
      <c r="E63" s="7"/>
      <c r="F63" s="147"/>
      <c r="G63" s="514" t="s">
        <v>236</v>
      </c>
      <c r="H63" s="515"/>
      <c r="I63" s="515"/>
      <c r="J63" s="516"/>
      <c r="K63" s="313"/>
      <c r="L63" s="316"/>
      <c r="M63" s="32" t="s">
        <v>237</v>
      </c>
      <c r="N63" s="33" t="s">
        <v>238</v>
      </c>
      <c r="O63" s="34">
        <v>10</v>
      </c>
      <c r="P63" s="6"/>
      <c r="S63" s="12">
        <f t="shared" si="10"/>
        <v>0</v>
      </c>
      <c r="T63" s="194"/>
      <c r="V63" s="150"/>
      <c r="W63" s="150"/>
      <c r="X63" s="150"/>
      <c r="Y63" s="232"/>
      <c r="Z63" s="233"/>
      <c r="AA63" s="233"/>
      <c r="AB63" s="233"/>
      <c r="AC63" s="233"/>
      <c r="AD63" s="233"/>
    </row>
    <row r="64" spans="1:30" x14ac:dyDescent="0.2">
      <c r="A64" s="241"/>
      <c r="B64" s="242"/>
      <c r="C64" s="242"/>
      <c r="D64" s="242"/>
      <c r="E64" s="36"/>
      <c r="F64" s="147"/>
      <c r="G64" s="162" t="s">
        <v>131</v>
      </c>
      <c r="H64" s="156" t="s">
        <v>132</v>
      </c>
      <c r="I64" s="157" t="s">
        <v>133</v>
      </c>
      <c r="J64" s="161" t="s">
        <v>134</v>
      </c>
      <c r="K64" s="313" t="s">
        <v>193</v>
      </c>
      <c r="L64" s="316"/>
      <c r="M64" s="32" t="s">
        <v>239</v>
      </c>
      <c r="N64" s="33" t="s">
        <v>240</v>
      </c>
      <c r="O64" s="34">
        <v>15</v>
      </c>
      <c r="P64" s="6"/>
      <c r="S64" s="12">
        <f t="shared" si="10"/>
        <v>0</v>
      </c>
      <c r="T64" s="194"/>
      <c r="V64" s="150"/>
      <c r="W64" s="150"/>
      <c r="X64" s="150"/>
      <c r="Y64" s="536"/>
      <c r="Z64" s="536"/>
      <c r="AA64" s="536"/>
      <c r="AB64" s="243"/>
      <c r="AC64" s="233"/>
      <c r="AD64" s="233"/>
    </row>
    <row r="65" spans="1:30" x14ac:dyDescent="0.2">
      <c r="A65" s="537"/>
      <c r="B65" s="538"/>
      <c r="C65" s="538"/>
      <c r="D65" s="244"/>
      <c r="E65" s="36"/>
      <c r="F65" s="147"/>
      <c r="G65" s="10" t="s">
        <v>241</v>
      </c>
      <c r="H65" s="38">
        <v>3.6</v>
      </c>
      <c r="I65" s="39">
        <v>50.4</v>
      </c>
      <c r="J65" s="11"/>
      <c r="K65" s="313">
        <f>J65*I65</f>
        <v>0</v>
      </c>
      <c r="L65" s="316"/>
      <c r="M65" s="32" t="s">
        <v>242</v>
      </c>
      <c r="N65" s="33" t="s">
        <v>243</v>
      </c>
      <c r="O65" s="34">
        <v>6</v>
      </c>
      <c r="P65" s="6"/>
      <c r="S65" s="12">
        <f t="shared" si="10"/>
        <v>0</v>
      </c>
      <c r="T65" s="194"/>
      <c r="V65" s="150"/>
      <c r="W65" s="150"/>
      <c r="X65" s="150"/>
      <c r="Y65" s="232"/>
      <c r="Z65" s="233"/>
      <c r="AA65" s="233"/>
      <c r="AB65" s="233"/>
      <c r="AC65" s="233"/>
      <c r="AD65" s="233"/>
    </row>
    <row r="66" spans="1:30" ht="13.5" thickBot="1" x14ac:dyDescent="0.25">
      <c r="A66" s="245"/>
      <c r="B66" s="246"/>
      <c r="C66" s="242"/>
      <c r="D66" s="247"/>
      <c r="E66" s="36"/>
      <c r="F66" s="147"/>
      <c r="G66" s="248" t="s">
        <v>244</v>
      </c>
      <c r="H66" s="227">
        <v>6</v>
      </c>
      <c r="I66" s="39">
        <v>84</v>
      </c>
      <c r="J66" s="37"/>
      <c r="K66" s="313">
        <f>J66*I66</f>
        <v>0</v>
      </c>
      <c r="L66" s="320"/>
      <c r="M66" s="32" t="s">
        <v>245</v>
      </c>
      <c r="N66" s="33" t="s">
        <v>246</v>
      </c>
      <c r="O66" s="34">
        <v>7</v>
      </c>
      <c r="P66" s="6"/>
      <c r="S66" s="12">
        <f t="shared" si="10"/>
        <v>0</v>
      </c>
      <c r="T66" s="194"/>
      <c r="V66" s="150"/>
      <c r="W66" s="150"/>
      <c r="X66" s="150"/>
      <c r="Y66" s="232"/>
      <c r="Z66" s="233"/>
      <c r="AA66" s="233"/>
      <c r="AB66" s="233"/>
      <c r="AC66" s="233"/>
      <c r="AD66" s="233"/>
    </row>
    <row r="67" spans="1:30" ht="12.75" customHeight="1" x14ac:dyDescent="0.2">
      <c r="A67" s="530" t="s">
        <v>247</v>
      </c>
      <c r="B67" s="531"/>
      <c r="C67" s="531"/>
      <c r="D67" s="532"/>
      <c r="E67" s="7"/>
      <c r="F67" s="147"/>
      <c r="G67" s="10"/>
      <c r="H67" s="38"/>
      <c r="I67" s="39"/>
      <c r="J67" s="11"/>
      <c r="K67" s="313">
        <f>J67*I67</f>
        <v>0</v>
      </c>
      <c r="L67" s="320"/>
      <c r="M67" s="32" t="s">
        <v>248</v>
      </c>
      <c r="N67" s="33" t="s">
        <v>249</v>
      </c>
      <c r="O67" s="34">
        <v>7</v>
      </c>
      <c r="P67" s="6"/>
      <c r="S67" s="12">
        <f t="shared" si="10"/>
        <v>0</v>
      </c>
      <c r="T67" s="194"/>
      <c r="V67" s="150"/>
      <c r="W67" s="150"/>
      <c r="X67" s="150"/>
      <c r="Y67" s="232"/>
      <c r="Z67" s="233"/>
      <c r="AA67" s="233"/>
      <c r="AB67" s="233"/>
      <c r="AC67" s="233"/>
      <c r="AD67" s="233"/>
    </row>
    <row r="68" spans="1:30" ht="13.5" customHeight="1" thickBot="1" x14ac:dyDescent="0.25">
      <c r="A68" s="213" t="s">
        <v>250</v>
      </c>
      <c r="B68" s="156" t="s">
        <v>132</v>
      </c>
      <c r="C68" s="157" t="s">
        <v>133</v>
      </c>
      <c r="D68" s="161" t="s">
        <v>134</v>
      </c>
      <c r="E68" s="7"/>
      <c r="F68" s="147"/>
      <c r="G68" s="511" t="s">
        <v>224</v>
      </c>
      <c r="H68" s="512"/>
      <c r="I68" s="513"/>
      <c r="J68" s="16">
        <f>SUM(K65:K67)</f>
        <v>0</v>
      </c>
      <c r="K68" s="320"/>
      <c r="L68" s="320"/>
      <c r="M68" s="32" t="s">
        <v>229</v>
      </c>
      <c r="N68" s="33" t="s">
        <v>251</v>
      </c>
      <c r="O68" s="34">
        <v>4</v>
      </c>
      <c r="P68" s="6"/>
      <c r="S68" s="40">
        <f t="shared" si="10"/>
        <v>0</v>
      </c>
      <c r="T68" s="249"/>
      <c r="V68" s="150"/>
      <c r="W68" s="150"/>
      <c r="X68" s="150"/>
      <c r="Y68" s="232"/>
      <c r="Z68" s="233"/>
      <c r="AA68" s="233"/>
      <c r="AB68" s="233"/>
      <c r="AC68" s="233"/>
      <c r="AD68" s="233"/>
    </row>
    <row r="69" spans="1:30" ht="18.75" customHeight="1" thickBot="1" x14ac:dyDescent="0.25">
      <c r="A69" s="27"/>
      <c r="B69" s="28"/>
      <c r="C69" s="39"/>
      <c r="D69" s="6"/>
      <c r="E69" s="7">
        <f t="shared" ref="E69:E78" si="11">D69*C69</f>
        <v>0</v>
      </c>
      <c r="F69" s="147"/>
      <c r="G69" s="200"/>
      <c r="H69" s="228"/>
      <c r="I69" s="200"/>
      <c r="J69" s="200"/>
      <c r="K69" s="201"/>
      <c r="L69" s="201"/>
      <c r="M69" s="222" t="s">
        <v>158</v>
      </c>
      <c r="N69" s="223"/>
      <c r="O69" s="224"/>
      <c r="P69" s="26">
        <f>SUM(S62:S68)</f>
        <v>0</v>
      </c>
      <c r="S69" s="250"/>
      <c r="T69" s="201"/>
    </row>
    <row r="70" spans="1:30" ht="18.75" customHeight="1" thickBot="1" x14ac:dyDescent="0.25">
      <c r="A70" s="27"/>
      <c r="B70" s="28"/>
      <c r="C70" s="39"/>
      <c r="D70" s="6"/>
      <c r="E70" s="7">
        <f t="shared" si="11"/>
        <v>0</v>
      </c>
      <c r="F70" s="147"/>
      <c r="G70" s="200"/>
      <c r="H70" s="200"/>
      <c r="I70" s="200"/>
      <c r="J70" s="200"/>
      <c r="K70" s="252"/>
      <c r="L70" s="201"/>
      <c r="M70" s="196"/>
      <c r="N70" s="196"/>
      <c r="O70" s="196"/>
      <c r="P70" s="198"/>
      <c r="S70" s="253"/>
      <c r="T70" s="147"/>
    </row>
    <row r="71" spans="1:30" ht="18.75" customHeight="1" x14ac:dyDescent="0.2">
      <c r="A71" s="27"/>
      <c r="B71" s="28"/>
      <c r="C71" s="39"/>
      <c r="D71" s="6"/>
      <c r="E71" s="7">
        <f t="shared" si="11"/>
        <v>0</v>
      </c>
      <c r="F71" s="147"/>
      <c r="G71" s="539" t="s">
        <v>252</v>
      </c>
      <c r="H71" s="540"/>
      <c r="I71" s="540"/>
      <c r="J71" s="541"/>
      <c r="K71" s="254"/>
      <c r="L71" s="201"/>
      <c r="M71" s="542" t="s">
        <v>253</v>
      </c>
      <c r="N71" s="543"/>
      <c r="O71" s="543"/>
      <c r="P71" s="544"/>
      <c r="S71" s="255"/>
      <c r="T71" s="147"/>
    </row>
    <row r="72" spans="1:30" ht="18.75" customHeight="1" thickBot="1" x14ac:dyDescent="0.25">
      <c r="A72" s="27"/>
      <c r="B72" s="28"/>
      <c r="C72" s="39"/>
      <c r="D72" s="6"/>
      <c r="E72" s="7">
        <f t="shared" si="11"/>
        <v>0</v>
      </c>
      <c r="F72" s="147"/>
      <c r="G72" s="256" t="s">
        <v>254</v>
      </c>
      <c r="H72" s="257" t="s">
        <v>272</v>
      </c>
      <c r="I72" s="258" t="s">
        <v>255</v>
      </c>
      <c r="J72" s="259"/>
      <c r="K72" s="254"/>
      <c r="L72" s="201"/>
      <c r="M72" s="260"/>
      <c r="N72" s="261"/>
      <c r="O72" s="261"/>
      <c r="P72" s="221"/>
      <c r="S72" s="201"/>
      <c r="T72" s="147"/>
    </row>
    <row r="73" spans="1:30" ht="18.75" customHeight="1" thickBot="1" x14ac:dyDescent="0.3">
      <c r="A73" s="27"/>
      <c r="B73" s="28"/>
      <c r="C73" s="39"/>
      <c r="D73" s="6"/>
      <c r="E73" s="7">
        <f t="shared" si="11"/>
        <v>0</v>
      </c>
      <c r="F73" s="147"/>
      <c r="G73" s="327">
        <f>D28</f>
        <v>75</v>
      </c>
      <c r="H73" s="328">
        <f>P32</f>
        <v>4</v>
      </c>
      <c r="I73" s="329">
        <f>J44</f>
        <v>6</v>
      </c>
      <c r="J73" s="263"/>
      <c r="K73" s="264"/>
      <c r="L73" s="201"/>
      <c r="M73" s="547"/>
      <c r="N73" s="548"/>
      <c r="O73" s="548"/>
      <c r="P73" s="549"/>
      <c r="S73" s="265"/>
      <c r="T73" s="147"/>
    </row>
    <row r="74" spans="1:30" ht="18.75" customHeight="1" x14ac:dyDescent="0.2">
      <c r="A74" s="27"/>
      <c r="B74" s="28"/>
      <c r="C74" s="39"/>
      <c r="D74" s="6"/>
      <c r="E74" s="7">
        <f t="shared" si="11"/>
        <v>0</v>
      </c>
      <c r="F74" s="147"/>
      <c r="G74" s="256"/>
      <c r="H74" s="257"/>
      <c r="I74" s="258"/>
      <c r="J74" s="259"/>
      <c r="K74" s="201"/>
      <c r="L74" s="147"/>
      <c r="M74" s="550"/>
      <c r="N74" s="551"/>
      <c r="O74" s="551"/>
      <c r="P74" s="552"/>
      <c r="S74" s="265"/>
      <c r="T74" s="147"/>
    </row>
    <row r="75" spans="1:30" ht="19.5" customHeight="1" thickBot="1" x14ac:dyDescent="0.3">
      <c r="A75" s="41"/>
      <c r="B75" s="39"/>
      <c r="C75" s="39"/>
      <c r="D75" s="6"/>
      <c r="E75" s="7">
        <f t="shared" si="11"/>
        <v>0</v>
      </c>
      <c r="F75" s="147"/>
      <c r="G75" s="266">
        <f>P22</f>
        <v>0</v>
      </c>
      <c r="H75" s="262"/>
      <c r="I75" s="267">
        <f>P43</f>
        <v>0</v>
      </c>
      <c r="J75" s="268"/>
      <c r="K75" s="269"/>
      <c r="L75" s="164"/>
      <c r="M75" s="550"/>
      <c r="N75" s="551"/>
      <c r="O75" s="551"/>
      <c r="P75" s="552"/>
      <c r="S75" s="265"/>
      <c r="T75" s="147"/>
    </row>
    <row r="76" spans="1:30" ht="19.5" customHeight="1" x14ac:dyDescent="0.2">
      <c r="A76" s="27"/>
      <c r="B76" s="28"/>
      <c r="C76" s="39"/>
      <c r="D76" s="6"/>
      <c r="E76" s="7">
        <f t="shared" si="11"/>
        <v>0</v>
      </c>
      <c r="F76" s="147"/>
      <c r="G76" s="556" t="s">
        <v>256</v>
      </c>
      <c r="H76" s="557"/>
      <c r="I76" s="557"/>
      <c r="J76" s="558"/>
      <c r="K76" s="270"/>
      <c r="L76" s="164"/>
      <c r="M76" s="550"/>
      <c r="N76" s="551"/>
      <c r="O76" s="551"/>
      <c r="P76" s="552"/>
      <c r="S76" s="265"/>
      <c r="T76" s="147"/>
    </row>
    <row r="77" spans="1:30" ht="18.75" customHeight="1" x14ac:dyDescent="0.2">
      <c r="A77" s="27"/>
      <c r="B77" s="28"/>
      <c r="C77" s="39"/>
      <c r="D77" s="6"/>
      <c r="E77" s="7">
        <f t="shared" si="11"/>
        <v>0</v>
      </c>
      <c r="F77" s="147"/>
      <c r="G77" s="559">
        <f>SUM(D29,D48,D52,D57,D62,D65,D79,J45,J61,J68,P23,P33,P44,P58,P69)</f>
        <v>497</v>
      </c>
      <c r="H77" s="560"/>
      <c r="I77" s="560"/>
      <c r="J77" s="561"/>
      <c r="K77" s="270"/>
      <c r="L77" s="164"/>
      <c r="M77" s="550"/>
      <c r="N77" s="551"/>
      <c r="O77" s="551"/>
      <c r="P77" s="552"/>
      <c r="S77" s="265"/>
      <c r="T77" s="147"/>
    </row>
    <row r="78" spans="1:30" ht="18.75" customHeight="1" x14ac:dyDescent="0.2">
      <c r="A78" s="27"/>
      <c r="B78" s="28"/>
      <c r="C78" s="39"/>
      <c r="D78" s="6"/>
      <c r="E78" s="7">
        <f t="shared" si="11"/>
        <v>0</v>
      </c>
      <c r="F78" s="147"/>
      <c r="G78" s="562"/>
      <c r="H78" s="563"/>
      <c r="I78" s="563"/>
      <c r="J78" s="564"/>
      <c r="K78" s="200"/>
      <c r="L78" s="164"/>
      <c r="M78" s="550"/>
      <c r="N78" s="551"/>
      <c r="O78" s="551"/>
      <c r="P78" s="552"/>
      <c r="S78" s="271"/>
      <c r="T78" s="147"/>
    </row>
    <row r="79" spans="1:30" ht="13.5" thickBot="1" x14ac:dyDescent="0.25">
      <c r="A79" s="272" t="s">
        <v>224</v>
      </c>
      <c r="B79" s="273"/>
      <c r="C79" s="273"/>
      <c r="D79" s="195">
        <f>SUM(E69:E78)</f>
        <v>0</v>
      </c>
      <c r="E79" s="274"/>
      <c r="F79" s="275"/>
      <c r="G79" s="565"/>
      <c r="H79" s="566"/>
      <c r="I79" s="566"/>
      <c r="J79" s="567"/>
      <c r="K79" s="164"/>
      <c r="L79" s="164"/>
      <c r="M79" s="553"/>
      <c r="N79" s="554"/>
      <c r="O79" s="554"/>
      <c r="P79" s="555"/>
      <c r="S79" s="276"/>
      <c r="T79" s="147"/>
    </row>
    <row r="80" spans="1:30" ht="13.5" thickBot="1" x14ac:dyDescent="0.25">
      <c r="A80" s="240"/>
      <c r="B80" s="227"/>
      <c r="C80" s="277"/>
      <c r="D80" s="277"/>
      <c r="E80" s="274"/>
      <c r="F80" s="275"/>
      <c r="G80" s="164"/>
      <c r="H80" s="278"/>
      <c r="I80" s="278"/>
      <c r="J80" s="164"/>
      <c r="K80" s="164"/>
      <c r="L80" s="164"/>
      <c r="M80" s="200"/>
      <c r="N80" s="200"/>
      <c r="O80" s="164"/>
      <c r="P80" s="279"/>
      <c r="S80" s="276"/>
      <c r="T80" s="147"/>
    </row>
    <row r="81" spans="1:20" ht="12.75" customHeight="1" x14ac:dyDescent="0.2">
      <c r="A81" s="280"/>
      <c r="B81" s="280" t="s">
        <v>257</v>
      </c>
      <c r="C81" s="281"/>
      <c r="D81" s="282"/>
      <c r="E81" s="283"/>
      <c r="F81" s="284"/>
      <c r="G81" s="281"/>
      <c r="H81" s="282"/>
      <c r="I81" s="281"/>
      <c r="J81" s="282" t="s">
        <v>257</v>
      </c>
      <c r="K81" s="281"/>
      <c r="L81" s="281"/>
      <c r="M81" s="281"/>
      <c r="N81" s="281"/>
      <c r="O81" s="281"/>
      <c r="P81" s="285"/>
      <c r="S81" s="276"/>
      <c r="T81" s="147"/>
    </row>
    <row r="82" spans="1:20" x14ac:dyDescent="0.2">
      <c r="A82" s="286"/>
      <c r="B82" s="287"/>
      <c r="C82" s="200"/>
      <c r="D82" s="228"/>
      <c r="E82" s="288"/>
      <c r="F82" s="289"/>
      <c r="G82" s="200"/>
      <c r="H82" s="228"/>
      <c r="I82" s="200"/>
      <c r="J82" s="200"/>
      <c r="K82" s="200"/>
      <c r="L82" s="200"/>
      <c r="M82" s="200"/>
      <c r="N82" s="200"/>
      <c r="O82" s="200"/>
      <c r="P82" s="290"/>
      <c r="S82" s="276"/>
      <c r="T82" s="147"/>
    </row>
    <row r="83" spans="1:20" x14ac:dyDescent="0.2">
      <c r="A83" s="291"/>
      <c r="B83" s="292"/>
      <c r="C83" s="164"/>
      <c r="D83" s="293"/>
      <c r="E83" s="274"/>
      <c r="F83" s="275"/>
      <c r="G83" s="164"/>
      <c r="H83" s="293"/>
      <c r="I83" s="164"/>
      <c r="J83" s="164"/>
      <c r="K83" s="164"/>
      <c r="L83" s="164"/>
      <c r="M83" s="164"/>
      <c r="N83" s="164"/>
      <c r="O83" s="164"/>
      <c r="P83" s="279"/>
      <c r="S83" s="276"/>
      <c r="T83" s="147"/>
    </row>
    <row r="84" spans="1:20" ht="12.75" customHeight="1" x14ac:dyDescent="0.2">
      <c r="A84" s="545" t="str">
        <f>Memorial!X14</f>
        <v>Evaldo Matias de Lima</v>
      </c>
      <c r="B84" s="546"/>
      <c r="C84" s="546"/>
      <c r="D84" s="546"/>
      <c r="E84" s="293"/>
      <c r="F84" s="164"/>
      <c r="G84" s="164"/>
      <c r="H84" s="572" t="s">
        <v>258</v>
      </c>
      <c r="I84" s="572"/>
      <c r="J84" s="572"/>
      <c r="K84" s="572"/>
      <c r="L84" s="572"/>
      <c r="M84" s="572"/>
      <c r="N84" s="164"/>
      <c r="O84" s="164"/>
      <c r="P84" s="279"/>
      <c r="S84" s="276"/>
      <c r="T84" s="147"/>
    </row>
    <row r="85" spans="1:20" x14ac:dyDescent="0.2">
      <c r="A85" s="545" t="str">
        <f>Memorial!X15</f>
        <v>MG-133526-D</v>
      </c>
      <c r="B85" s="546"/>
      <c r="C85" s="546"/>
      <c r="D85" s="546"/>
      <c r="E85" s="293"/>
      <c r="F85" s="164"/>
      <c r="G85" s="164"/>
      <c r="H85" s="572"/>
      <c r="I85" s="572"/>
      <c r="J85" s="572"/>
      <c r="K85" s="572"/>
      <c r="L85" s="572"/>
      <c r="M85" s="572"/>
      <c r="N85" s="164"/>
      <c r="O85" s="164"/>
      <c r="P85" s="279"/>
      <c r="S85" s="276"/>
      <c r="T85" s="147"/>
    </row>
    <row r="86" spans="1:20" ht="13.5" thickBot="1" x14ac:dyDescent="0.25">
      <c r="A86" s="294"/>
      <c r="B86" s="295"/>
      <c r="C86" s="296"/>
      <c r="D86" s="297"/>
      <c r="E86" s="297"/>
      <c r="F86" s="296"/>
      <c r="G86" s="296"/>
      <c r="H86" s="297"/>
      <c r="I86" s="296"/>
      <c r="J86" s="296"/>
      <c r="K86" s="296"/>
      <c r="L86" s="296"/>
      <c r="M86" s="296"/>
      <c r="N86" s="296"/>
      <c r="O86" s="296"/>
      <c r="P86" s="298"/>
      <c r="S86" s="276"/>
      <c r="T86" s="147"/>
    </row>
    <row r="87" spans="1:20" x14ac:dyDescent="0.2">
      <c r="A87" s="299"/>
      <c r="B87" s="300"/>
      <c r="C87" s="251"/>
      <c r="D87" s="301"/>
      <c r="E87" s="301"/>
      <c r="F87" s="251"/>
      <c r="G87" s="251"/>
      <c r="H87" s="301"/>
      <c r="I87" s="251"/>
      <c r="J87" s="251"/>
      <c r="K87" s="251"/>
      <c r="L87" s="251"/>
      <c r="M87" s="251"/>
      <c r="N87" s="251"/>
      <c r="O87" s="251"/>
      <c r="P87" s="301"/>
      <c r="Q87" s="301"/>
    </row>
    <row r="88" spans="1:20" x14ac:dyDescent="0.2">
      <c r="A88" s="299"/>
      <c r="B88" s="300"/>
      <c r="C88" s="251"/>
      <c r="D88" s="301"/>
      <c r="E88" s="301"/>
      <c r="F88" s="251"/>
      <c r="G88" s="251"/>
      <c r="H88" s="301"/>
      <c r="I88" s="251"/>
      <c r="J88" s="251"/>
      <c r="K88" s="251"/>
      <c r="L88" s="251"/>
      <c r="M88" s="251"/>
      <c r="N88" s="251"/>
      <c r="O88" s="251"/>
      <c r="P88" s="301"/>
      <c r="Q88" s="301"/>
    </row>
    <row r="89" spans="1:20" x14ac:dyDescent="0.2">
      <c r="A89" s="299"/>
      <c r="B89" s="300"/>
      <c r="C89" s="251"/>
      <c r="D89" s="301"/>
      <c r="E89" s="301"/>
      <c r="F89" s="251"/>
      <c r="G89" s="251"/>
      <c r="H89" s="301"/>
      <c r="I89" s="251"/>
      <c r="J89" s="251"/>
      <c r="K89" s="251"/>
      <c r="L89" s="251"/>
      <c r="M89" s="302">
        <f>J68+P69+D62+D57+P58+J61+P44+J45+D48+D52+P33+P23+D29</f>
        <v>497</v>
      </c>
      <c r="N89" s="251"/>
      <c r="O89" s="251"/>
      <c r="P89" s="301"/>
      <c r="Q89" s="301"/>
    </row>
    <row r="90" spans="1:20" x14ac:dyDescent="0.2">
      <c r="A90" s="299"/>
      <c r="B90" s="300"/>
      <c r="C90" s="251"/>
      <c r="D90" s="301"/>
      <c r="E90" s="301"/>
      <c r="F90" s="251"/>
      <c r="G90" s="251"/>
      <c r="H90" s="301"/>
      <c r="I90" s="251"/>
      <c r="J90" s="251"/>
      <c r="K90" s="251"/>
      <c r="L90" s="251"/>
      <c r="M90" s="251"/>
      <c r="N90" s="251"/>
      <c r="O90" s="251"/>
      <c r="P90" s="301"/>
      <c r="Q90" s="301"/>
    </row>
    <row r="91" spans="1:20" ht="13.5" thickBot="1" x14ac:dyDescent="0.25">
      <c r="A91" s="299"/>
      <c r="B91" s="300"/>
      <c r="C91" s="251"/>
      <c r="D91" s="301"/>
      <c r="E91" s="301"/>
      <c r="F91" s="251"/>
      <c r="G91" s="251"/>
      <c r="H91" s="301"/>
      <c r="I91" s="251"/>
      <c r="J91" s="251"/>
      <c r="K91" s="251"/>
      <c r="L91" s="251"/>
      <c r="M91" s="251"/>
      <c r="N91" s="251"/>
      <c r="O91" s="251"/>
      <c r="P91" s="301"/>
      <c r="Q91" s="301"/>
    </row>
    <row r="92" spans="1:20" ht="13.5" thickBot="1" x14ac:dyDescent="0.25">
      <c r="A92" s="299"/>
      <c r="B92" s="300"/>
      <c r="C92" s="251"/>
      <c r="D92" s="301"/>
      <c r="E92" s="301"/>
      <c r="F92" s="251"/>
      <c r="G92" s="573" t="s">
        <v>130</v>
      </c>
      <c r="H92" s="574"/>
      <c r="I92" s="575"/>
      <c r="J92" s="251"/>
      <c r="K92" s="251"/>
      <c r="L92" s="251"/>
      <c r="M92" s="251"/>
      <c r="N92" s="251"/>
      <c r="O92" s="251"/>
      <c r="P92" s="301"/>
      <c r="Q92" s="301"/>
    </row>
    <row r="93" spans="1:20" ht="13.5" thickBot="1" x14ac:dyDescent="0.25">
      <c r="A93" s="299"/>
      <c r="B93" s="300"/>
      <c r="C93" s="251"/>
      <c r="D93" s="301"/>
      <c r="E93" s="301"/>
      <c r="F93" s="251"/>
      <c r="G93" s="576" t="s">
        <v>115</v>
      </c>
      <c r="H93" s="577"/>
      <c r="I93" s="303">
        <f>G77</f>
        <v>497</v>
      </c>
      <c r="J93" s="251"/>
      <c r="K93" s="251"/>
      <c r="L93" s="251"/>
      <c r="M93" s="251"/>
      <c r="N93" s="251"/>
      <c r="O93" s="251"/>
      <c r="P93" s="301"/>
      <c r="Q93" s="301"/>
    </row>
    <row r="94" spans="1:20" x14ac:dyDescent="0.2">
      <c r="A94" s="299"/>
      <c r="B94" s="300"/>
      <c r="C94" s="251"/>
      <c r="D94" s="301"/>
      <c r="E94" s="301"/>
      <c r="F94" s="251"/>
      <c r="G94" s="508" t="s">
        <v>147</v>
      </c>
      <c r="H94" s="509"/>
      <c r="I94" s="510"/>
      <c r="J94" s="251"/>
      <c r="K94" s="251"/>
      <c r="L94" s="251"/>
      <c r="M94" s="251"/>
      <c r="N94" s="251"/>
      <c r="O94" s="251"/>
      <c r="P94" s="301"/>
      <c r="Q94" s="301"/>
    </row>
    <row r="95" spans="1:20" x14ac:dyDescent="0.2">
      <c r="A95" s="299"/>
      <c r="B95" s="300"/>
      <c r="C95" s="251"/>
      <c r="D95" s="301"/>
      <c r="E95" s="301"/>
      <c r="F95" s="251"/>
      <c r="G95" s="568" t="s">
        <v>152</v>
      </c>
      <c r="H95" s="578"/>
      <c r="I95" s="304">
        <v>4</v>
      </c>
      <c r="J95" s="251"/>
      <c r="K95" s="251"/>
      <c r="L95" s="251"/>
      <c r="M95" s="251"/>
      <c r="N95" s="251"/>
      <c r="O95" s="251"/>
      <c r="P95" s="301"/>
      <c r="Q95" s="301"/>
    </row>
    <row r="96" spans="1:20" x14ac:dyDescent="0.2">
      <c r="A96" s="299"/>
      <c r="B96" s="300"/>
      <c r="C96" s="251"/>
      <c r="D96" s="301"/>
      <c r="E96" s="301"/>
      <c r="F96" s="251"/>
      <c r="G96" s="568" t="s">
        <v>154</v>
      </c>
      <c r="H96" s="578"/>
      <c r="I96" s="305">
        <v>16</v>
      </c>
      <c r="J96" s="251"/>
      <c r="K96" s="251"/>
      <c r="L96" s="251"/>
      <c r="M96" s="251"/>
      <c r="N96" s="251"/>
      <c r="O96" s="251"/>
      <c r="P96" s="301"/>
      <c r="Q96" s="301"/>
    </row>
    <row r="97" spans="1:17" x14ac:dyDescent="0.2">
      <c r="A97" s="299"/>
      <c r="B97" s="300"/>
      <c r="C97" s="251"/>
      <c r="D97" s="301"/>
      <c r="E97" s="301"/>
      <c r="F97" s="251"/>
      <c r="G97" s="568" t="s">
        <v>156</v>
      </c>
      <c r="H97" s="578"/>
      <c r="I97" s="305">
        <f>I95*I96</f>
        <v>64</v>
      </c>
      <c r="J97" s="251"/>
      <c r="K97" s="251"/>
      <c r="L97" s="251"/>
      <c r="M97" s="251"/>
      <c r="N97" s="251"/>
      <c r="O97" s="251"/>
      <c r="P97" s="301"/>
      <c r="Q97" s="301"/>
    </row>
    <row r="98" spans="1:17" x14ac:dyDescent="0.2">
      <c r="A98" s="299"/>
      <c r="B98" s="300"/>
      <c r="C98" s="251"/>
      <c r="D98" s="301"/>
      <c r="E98" s="301"/>
      <c r="F98" s="251"/>
      <c r="G98" s="568" t="s">
        <v>159</v>
      </c>
      <c r="H98" s="569"/>
      <c r="I98" s="305">
        <v>1</v>
      </c>
      <c r="J98" s="251"/>
      <c r="K98" s="251"/>
      <c r="L98" s="251"/>
      <c r="M98" s="251"/>
      <c r="N98" s="251"/>
      <c r="O98" s="251"/>
      <c r="P98" s="301"/>
      <c r="Q98" s="301"/>
    </row>
    <row r="99" spans="1:17" ht="13.5" thickBot="1" x14ac:dyDescent="0.25">
      <c r="A99" s="299"/>
      <c r="B99" s="300"/>
      <c r="C99" s="251"/>
      <c r="D99" s="301"/>
      <c r="E99" s="301"/>
      <c r="F99" s="251"/>
      <c r="G99" s="570" t="s">
        <v>259</v>
      </c>
      <c r="H99" s="571"/>
      <c r="I99" s="306"/>
      <c r="J99" s="251"/>
      <c r="K99" s="251"/>
      <c r="L99" s="251"/>
      <c r="M99" s="251"/>
      <c r="N99" s="251"/>
      <c r="O99" s="251"/>
      <c r="P99" s="301"/>
      <c r="Q99" s="301"/>
    </row>
    <row r="100" spans="1:17" x14ac:dyDescent="0.2">
      <c r="A100" s="299"/>
      <c r="B100" s="300"/>
      <c r="C100" s="251"/>
      <c r="D100" s="301"/>
      <c r="E100" s="301"/>
      <c r="F100" s="251"/>
      <c r="J100" s="251"/>
      <c r="K100" s="251"/>
      <c r="L100" s="251"/>
      <c r="M100" s="251"/>
      <c r="N100" s="251"/>
      <c r="O100" s="251"/>
      <c r="P100" s="301"/>
      <c r="Q100" s="301"/>
    </row>
    <row r="101" spans="1:17" x14ac:dyDescent="0.2">
      <c r="A101" s="299"/>
      <c r="B101" s="300"/>
      <c r="C101" s="251"/>
      <c r="D101" s="301"/>
      <c r="E101" s="301"/>
      <c r="F101" s="251"/>
      <c r="J101" s="251"/>
      <c r="K101" s="251"/>
      <c r="L101" s="251"/>
      <c r="M101" s="251"/>
      <c r="N101" s="251"/>
      <c r="O101" s="251"/>
      <c r="P101" s="301"/>
      <c r="Q101" s="301"/>
    </row>
    <row r="102" spans="1:17" x14ac:dyDescent="0.2">
      <c r="A102" s="299"/>
      <c r="B102" s="300"/>
      <c r="C102" s="251"/>
      <c r="D102" s="301"/>
      <c r="E102" s="301"/>
      <c r="F102" s="251"/>
      <c r="H102" s="307"/>
      <c r="I102" s="251"/>
      <c r="J102" s="251"/>
      <c r="K102" s="251"/>
      <c r="L102" s="251"/>
      <c r="M102" s="251"/>
      <c r="N102" s="251"/>
      <c r="O102" s="251"/>
      <c r="P102" s="301"/>
      <c r="Q102" s="301"/>
    </row>
    <row r="103" spans="1:17" x14ac:dyDescent="0.2">
      <c r="A103" s="299"/>
      <c r="B103" s="300"/>
      <c r="C103" s="251"/>
      <c r="D103" s="301"/>
      <c r="E103" s="301"/>
      <c r="F103" s="251"/>
      <c r="G103" s="251"/>
      <c r="H103" s="308"/>
      <c r="I103" s="251"/>
      <c r="J103" s="251"/>
      <c r="K103" s="251"/>
      <c r="L103" s="251"/>
      <c r="M103" s="251"/>
      <c r="N103" s="251"/>
      <c r="O103" s="251"/>
      <c r="P103" s="301"/>
      <c r="Q103" s="301"/>
    </row>
    <row r="104" spans="1:17" x14ac:dyDescent="0.2">
      <c r="A104" s="299"/>
      <c r="B104" s="300"/>
      <c r="C104" s="251"/>
      <c r="D104" s="301"/>
      <c r="E104" s="301"/>
      <c r="F104" s="251"/>
      <c r="G104" s="251"/>
      <c r="H104" s="308"/>
      <c r="I104" s="251"/>
      <c r="J104" s="251"/>
      <c r="K104" s="251"/>
      <c r="L104" s="251"/>
      <c r="M104" s="251"/>
      <c r="N104" s="251"/>
      <c r="O104" s="251"/>
      <c r="P104" s="301"/>
      <c r="Q104" s="301"/>
    </row>
    <row r="105" spans="1:17" x14ac:dyDescent="0.2">
      <c r="A105" s="299"/>
      <c r="B105" s="300"/>
      <c r="C105" s="251"/>
      <c r="D105" s="301"/>
      <c r="E105" s="301"/>
      <c r="F105" s="251"/>
      <c r="G105" s="251"/>
      <c r="H105" s="308"/>
      <c r="I105" s="251"/>
      <c r="J105" s="251"/>
      <c r="K105" s="251"/>
      <c r="L105" s="251"/>
      <c r="M105" s="251"/>
      <c r="N105" s="251"/>
      <c r="O105" s="251"/>
      <c r="P105" s="301"/>
      <c r="Q105" s="301"/>
    </row>
    <row r="106" spans="1:17" x14ac:dyDescent="0.2">
      <c r="A106" s="299"/>
      <c r="B106" s="300"/>
      <c r="C106" s="251"/>
      <c r="D106" s="301"/>
      <c r="E106" s="301"/>
      <c r="F106" s="251"/>
      <c r="G106" s="251"/>
      <c r="H106" s="301"/>
      <c r="I106" s="251"/>
      <c r="J106" s="251"/>
      <c r="K106" s="251"/>
      <c r="L106" s="251"/>
      <c r="M106" s="251"/>
      <c r="N106" s="251"/>
      <c r="O106" s="251"/>
      <c r="P106" s="301"/>
      <c r="Q106" s="301"/>
    </row>
    <row r="107" spans="1:17" x14ac:dyDescent="0.2">
      <c r="A107" s="299"/>
      <c r="B107" s="300"/>
      <c r="C107" s="251"/>
      <c r="D107" s="301"/>
      <c r="E107" s="301"/>
      <c r="F107" s="251"/>
      <c r="G107" s="251"/>
      <c r="H107" s="301"/>
      <c r="I107" s="251"/>
      <c r="J107" s="251"/>
      <c r="K107" s="251"/>
      <c r="L107" s="251"/>
      <c r="M107" s="251"/>
      <c r="N107" s="251"/>
      <c r="O107" s="251"/>
      <c r="P107" s="301"/>
      <c r="Q107" s="301"/>
    </row>
    <row r="108" spans="1:17" x14ac:dyDescent="0.2">
      <c r="A108" s="299"/>
      <c r="B108" s="300"/>
      <c r="C108" s="251"/>
      <c r="D108" s="301"/>
      <c r="E108" s="301"/>
      <c r="F108" s="251"/>
      <c r="G108" s="251"/>
      <c r="H108" s="301"/>
      <c r="I108" s="251"/>
      <c r="J108" s="251"/>
      <c r="K108" s="251"/>
      <c r="L108" s="251"/>
      <c r="M108" s="251"/>
      <c r="N108" s="251"/>
      <c r="O108" s="251"/>
      <c r="P108" s="301"/>
      <c r="Q108" s="301"/>
    </row>
    <row r="109" spans="1:17" x14ac:dyDescent="0.2">
      <c r="A109" s="299"/>
      <c r="B109" s="300"/>
      <c r="C109" s="251"/>
      <c r="D109" s="301"/>
      <c r="E109" s="301"/>
      <c r="F109" s="251"/>
      <c r="G109" s="251"/>
      <c r="H109" s="301"/>
      <c r="I109" s="251"/>
      <c r="J109" s="251"/>
      <c r="K109" s="251"/>
      <c r="L109" s="251"/>
      <c r="M109" s="251"/>
      <c r="N109" s="251"/>
      <c r="O109" s="251"/>
      <c r="P109" s="301"/>
      <c r="Q109" s="301"/>
    </row>
    <row r="110" spans="1:17" x14ac:dyDescent="0.2">
      <c r="A110" s="299"/>
      <c r="B110" s="300"/>
      <c r="C110" s="251"/>
      <c r="D110" s="301"/>
      <c r="E110" s="301"/>
      <c r="F110" s="251"/>
      <c r="G110" s="251"/>
      <c r="H110" s="301"/>
      <c r="I110" s="251"/>
      <c r="J110" s="251"/>
      <c r="K110" s="251"/>
      <c r="L110" s="251"/>
      <c r="M110" s="251"/>
      <c r="N110" s="251"/>
      <c r="O110" s="251"/>
      <c r="P110" s="301"/>
      <c r="Q110" s="301"/>
    </row>
    <row r="111" spans="1:17" x14ac:dyDescent="0.2">
      <c r="A111" s="299"/>
      <c r="B111" s="300"/>
      <c r="C111" s="251"/>
      <c r="D111" s="301"/>
      <c r="E111" s="301"/>
      <c r="F111" s="251"/>
      <c r="G111" s="251"/>
      <c r="H111" s="301"/>
      <c r="I111" s="251"/>
      <c r="J111" s="251"/>
      <c r="K111" s="251"/>
      <c r="L111" s="251"/>
      <c r="M111" s="251"/>
      <c r="N111" s="251"/>
      <c r="O111" s="251"/>
      <c r="P111" s="301"/>
      <c r="Q111" s="301"/>
    </row>
    <row r="112" spans="1:17" x14ac:dyDescent="0.2">
      <c r="A112" s="299"/>
      <c r="B112" s="300"/>
      <c r="C112" s="251"/>
      <c r="D112" s="301"/>
      <c r="E112" s="301"/>
      <c r="F112" s="251"/>
      <c r="G112" s="251"/>
      <c r="H112" s="301"/>
      <c r="I112" s="251"/>
      <c r="J112" s="251"/>
      <c r="K112" s="251"/>
      <c r="L112" s="251"/>
      <c r="M112" s="251"/>
      <c r="N112" s="251"/>
      <c r="O112" s="251"/>
      <c r="P112" s="301"/>
      <c r="Q112" s="301"/>
    </row>
    <row r="113" spans="1:17" x14ac:dyDescent="0.2">
      <c r="A113" s="299"/>
      <c r="B113" s="300"/>
      <c r="C113" s="251"/>
      <c r="D113" s="301"/>
      <c r="E113" s="301"/>
      <c r="F113" s="251"/>
      <c r="G113" s="251"/>
      <c r="H113" s="301"/>
      <c r="I113" s="251"/>
      <c r="J113" s="251"/>
      <c r="K113" s="251"/>
      <c r="L113" s="251"/>
      <c r="M113" s="251"/>
      <c r="N113" s="251"/>
      <c r="O113" s="251"/>
      <c r="P113" s="301"/>
      <c r="Q113" s="301"/>
    </row>
    <row r="114" spans="1:17" x14ac:dyDescent="0.2">
      <c r="A114" s="299"/>
      <c r="B114" s="300"/>
      <c r="C114" s="251"/>
      <c r="D114" s="301"/>
      <c r="E114" s="301"/>
      <c r="F114" s="251"/>
      <c r="G114" s="251"/>
      <c r="H114" s="301"/>
      <c r="I114" s="251"/>
      <c r="J114" s="251"/>
      <c r="K114" s="251"/>
      <c r="L114" s="251"/>
      <c r="M114" s="251"/>
      <c r="N114" s="251"/>
      <c r="O114" s="251"/>
      <c r="P114" s="301"/>
      <c r="Q114" s="301"/>
    </row>
    <row r="115" spans="1:17" x14ac:dyDescent="0.2">
      <c r="A115" s="299"/>
      <c r="B115" s="300"/>
      <c r="C115" s="251"/>
      <c r="D115" s="301"/>
      <c r="E115" s="301"/>
      <c r="F115" s="251"/>
      <c r="G115" s="251"/>
      <c r="H115" s="301"/>
      <c r="I115" s="251"/>
      <c r="J115" s="251"/>
      <c r="K115" s="251"/>
      <c r="L115" s="251"/>
      <c r="M115" s="309"/>
      <c r="N115" s="251"/>
      <c r="O115" s="251"/>
      <c r="P115" s="301"/>
      <c r="Q115" s="301"/>
    </row>
    <row r="116" spans="1:17" x14ac:dyDescent="0.2">
      <c r="A116" s="299"/>
      <c r="B116" s="300"/>
      <c r="C116" s="251"/>
      <c r="D116" s="301"/>
      <c r="E116" s="301"/>
      <c r="F116" s="251"/>
      <c r="G116" s="251"/>
      <c r="H116" s="301"/>
      <c r="I116" s="251"/>
      <c r="J116" s="251"/>
      <c r="K116" s="251"/>
      <c r="L116" s="251"/>
      <c r="M116" s="310"/>
      <c r="N116" s="251"/>
      <c r="O116" s="251"/>
      <c r="P116" s="301"/>
      <c r="Q116" s="301"/>
    </row>
    <row r="117" spans="1:17" x14ac:dyDescent="0.2">
      <c r="A117" s="299"/>
      <c r="B117" s="300"/>
      <c r="C117" s="251"/>
      <c r="D117" s="301"/>
      <c r="E117" s="301"/>
      <c r="F117" s="251"/>
      <c r="G117" s="251"/>
      <c r="H117" s="301"/>
      <c r="I117" s="251"/>
      <c r="J117" s="251"/>
      <c r="K117" s="251"/>
      <c r="L117" s="251"/>
      <c r="M117" s="251"/>
      <c r="N117" s="251"/>
      <c r="O117" s="251"/>
      <c r="P117" s="301"/>
      <c r="Q117" s="301"/>
    </row>
    <row r="118" spans="1:17" x14ac:dyDescent="0.2">
      <c r="A118" s="299"/>
      <c r="B118" s="300"/>
      <c r="C118" s="251"/>
      <c r="D118" s="301"/>
      <c r="E118" s="301"/>
      <c r="F118" s="251"/>
      <c r="G118" s="251"/>
      <c r="H118" s="301"/>
      <c r="I118" s="251"/>
      <c r="J118" s="251"/>
      <c r="K118" s="251"/>
      <c r="L118" s="251"/>
      <c r="M118" s="251"/>
      <c r="N118" s="251"/>
      <c r="O118" s="251"/>
      <c r="P118" s="301"/>
      <c r="Q118" s="301"/>
    </row>
    <row r="119" spans="1:17" x14ac:dyDescent="0.2">
      <c r="A119" s="299"/>
      <c r="B119" s="300"/>
      <c r="C119" s="251"/>
      <c r="D119" s="301"/>
      <c r="E119" s="301"/>
      <c r="F119" s="251"/>
      <c r="G119" s="251"/>
      <c r="H119" s="301"/>
      <c r="I119" s="251"/>
      <c r="J119" s="251"/>
      <c r="K119" s="251"/>
      <c r="L119" s="251"/>
      <c r="M119" s="251"/>
      <c r="N119" s="251"/>
      <c r="O119" s="251"/>
      <c r="P119" s="301"/>
      <c r="Q119" s="301"/>
    </row>
    <row r="120" spans="1:17" x14ac:dyDescent="0.2">
      <c r="A120" s="299"/>
      <c r="B120" s="300"/>
      <c r="C120" s="251"/>
      <c r="D120" s="301"/>
      <c r="E120" s="301"/>
      <c r="F120" s="251"/>
      <c r="G120" s="251"/>
      <c r="H120" s="301"/>
      <c r="I120" s="251"/>
      <c r="J120" s="251"/>
      <c r="K120" s="251"/>
      <c r="L120" s="251"/>
      <c r="M120" s="251"/>
      <c r="N120" s="251"/>
      <c r="O120" s="251"/>
      <c r="P120" s="301"/>
      <c r="Q120" s="301"/>
    </row>
    <row r="121" spans="1:17" x14ac:dyDescent="0.2">
      <c r="A121" s="299"/>
      <c r="B121" s="300"/>
      <c r="C121" s="251"/>
      <c r="D121" s="301"/>
      <c r="E121" s="301"/>
      <c r="F121" s="251"/>
      <c r="G121" s="251"/>
      <c r="H121" s="301"/>
      <c r="I121" s="251"/>
      <c r="J121" s="251"/>
      <c r="K121" s="251"/>
      <c r="L121" s="251"/>
      <c r="M121" s="251"/>
      <c r="N121" s="251"/>
      <c r="O121" s="251"/>
      <c r="P121" s="301"/>
      <c r="Q121" s="301"/>
    </row>
    <row r="122" spans="1:17" x14ac:dyDescent="0.2">
      <c r="A122" s="299"/>
      <c r="B122" s="300"/>
      <c r="C122" s="251"/>
      <c r="D122" s="301"/>
      <c r="E122" s="301"/>
      <c r="F122" s="251"/>
      <c r="G122" s="251"/>
      <c r="H122" s="301"/>
      <c r="I122" s="251"/>
      <c r="J122" s="251"/>
      <c r="K122" s="251"/>
      <c r="L122" s="251"/>
      <c r="M122" s="251"/>
      <c r="N122" s="251"/>
      <c r="O122" s="251"/>
      <c r="P122" s="301"/>
      <c r="Q122" s="301"/>
    </row>
    <row r="123" spans="1:17" x14ac:dyDescent="0.2">
      <c r="A123" s="299"/>
      <c r="B123" s="300"/>
      <c r="C123" s="251"/>
      <c r="D123" s="301"/>
      <c r="E123" s="301"/>
      <c r="F123" s="251"/>
      <c r="G123" s="251"/>
      <c r="H123" s="301"/>
      <c r="I123" s="251"/>
      <c r="J123" s="251"/>
      <c r="K123" s="251"/>
      <c r="L123" s="251"/>
      <c r="M123" s="251"/>
      <c r="N123" s="251"/>
      <c r="O123" s="251"/>
      <c r="P123" s="301"/>
      <c r="Q123" s="301"/>
    </row>
    <row r="124" spans="1:17" x14ac:dyDescent="0.2">
      <c r="A124" s="299"/>
      <c r="B124" s="300"/>
      <c r="C124" s="251"/>
      <c r="D124" s="301"/>
      <c r="E124" s="301"/>
      <c r="F124" s="251"/>
      <c r="G124" s="251"/>
      <c r="H124" s="301"/>
      <c r="I124" s="251"/>
      <c r="J124" s="251"/>
      <c r="K124" s="251"/>
      <c r="L124" s="251"/>
      <c r="M124" s="251"/>
      <c r="N124" s="251"/>
      <c r="O124" s="251"/>
      <c r="P124" s="301"/>
      <c r="Q124" s="301"/>
    </row>
    <row r="125" spans="1:17" x14ac:dyDescent="0.2">
      <c r="A125" s="299"/>
      <c r="B125" s="300"/>
      <c r="C125" s="251"/>
      <c r="D125" s="301"/>
      <c r="E125" s="301"/>
      <c r="F125" s="251"/>
      <c r="G125" s="251"/>
      <c r="H125" s="301"/>
      <c r="I125" s="251"/>
      <c r="J125" s="251"/>
      <c r="K125" s="251"/>
      <c r="L125" s="251"/>
      <c r="M125" s="251"/>
      <c r="N125" s="251"/>
      <c r="O125" s="251"/>
      <c r="P125" s="301"/>
      <c r="Q125" s="301"/>
    </row>
    <row r="126" spans="1:17" x14ac:dyDescent="0.2">
      <c r="A126" s="299"/>
      <c r="B126" s="300"/>
      <c r="C126" s="251"/>
      <c r="D126" s="301"/>
      <c r="E126" s="301"/>
      <c r="F126" s="251"/>
      <c r="G126" s="251"/>
      <c r="H126" s="301"/>
      <c r="I126" s="251"/>
      <c r="J126" s="251"/>
      <c r="K126" s="251"/>
      <c r="L126" s="251"/>
      <c r="M126" s="251"/>
      <c r="N126" s="251"/>
      <c r="O126" s="251"/>
      <c r="P126" s="301"/>
      <c r="Q126" s="301"/>
    </row>
    <row r="127" spans="1:17" x14ac:dyDescent="0.2">
      <c r="A127" s="299"/>
      <c r="B127" s="300"/>
      <c r="C127" s="251"/>
      <c r="D127" s="301"/>
      <c r="E127" s="301"/>
      <c r="F127" s="251"/>
      <c r="G127" s="251"/>
      <c r="H127" s="301"/>
      <c r="I127" s="251"/>
      <c r="J127" s="251"/>
      <c r="K127" s="251"/>
      <c r="L127" s="251"/>
      <c r="M127" s="251"/>
      <c r="N127" s="251"/>
      <c r="O127" s="251"/>
      <c r="P127" s="301"/>
      <c r="Q127" s="301"/>
    </row>
    <row r="128" spans="1:17" x14ac:dyDescent="0.2">
      <c r="A128" s="299"/>
      <c r="B128" s="300"/>
      <c r="C128" s="251"/>
      <c r="D128" s="301"/>
      <c r="E128" s="301"/>
      <c r="F128" s="251"/>
      <c r="G128" s="251"/>
      <c r="H128" s="301"/>
      <c r="I128" s="251"/>
      <c r="J128" s="251"/>
      <c r="K128" s="251"/>
      <c r="L128" s="251"/>
      <c r="M128" s="251"/>
      <c r="N128" s="251"/>
      <c r="O128" s="251"/>
      <c r="P128" s="301"/>
      <c r="Q128" s="301"/>
    </row>
    <row r="129" spans="1:17" x14ac:dyDescent="0.2">
      <c r="A129" s="299"/>
      <c r="B129" s="300"/>
      <c r="C129" s="251"/>
      <c r="D129" s="301"/>
      <c r="E129" s="301"/>
      <c r="F129" s="251"/>
      <c r="G129" s="251"/>
      <c r="H129" s="301"/>
      <c r="I129" s="251"/>
      <c r="J129" s="251"/>
      <c r="K129" s="251"/>
      <c r="L129" s="251"/>
      <c r="M129" s="251"/>
      <c r="N129" s="251"/>
      <c r="O129" s="251"/>
      <c r="P129" s="301"/>
      <c r="Q129" s="301"/>
    </row>
    <row r="130" spans="1:17" x14ac:dyDescent="0.2">
      <c r="A130" s="299"/>
      <c r="B130" s="300"/>
      <c r="C130" s="251"/>
      <c r="D130" s="301"/>
      <c r="E130" s="301"/>
      <c r="F130" s="251"/>
      <c r="G130" s="251"/>
      <c r="H130" s="301"/>
      <c r="I130" s="251"/>
      <c r="J130" s="251"/>
      <c r="K130" s="251"/>
      <c r="L130" s="251"/>
      <c r="M130" s="251"/>
      <c r="N130" s="251"/>
      <c r="O130" s="251"/>
      <c r="P130" s="301"/>
      <c r="Q130" s="301"/>
    </row>
    <row r="131" spans="1:17" x14ac:dyDescent="0.2">
      <c r="A131" s="299"/>
      <c r="B131" s="300"/>
      <c r="C131" s="251"/>
      <c r="D131" s="301"/>
      <c r="E131" s="301"/>
      <c r="F131" s="251"/>
      <c r="G131" s="251"/>
      <c r="H131" s="301"/>
      <c r="I131" s="251"/>
      <c r="J131" s="251"/>
      <c r="K131" s="251"/>
      <c r="L131" s="251"/>
      <c r="M131" s="251"/>
      <c r="N131" s="251"/>
      <c r="O131" s="251"/>
      <c r="P131" s="301"/>
      <c r="Q131" s="301"/>
    </row>
    <row r="132" spans="1:17" x14ac:dyDescent="0.2">
      <c r="A132" s="299"/>
      <c r="B132" s="300"/>
      <c r="C132" s="251"/>
      <c r="D132" s="301"/>
      <c r="E132" s="301"/>
      <c r="F132" s="251"/>
      <c r="G132" s="251"/>
      <c r="H132" s="301"/>
      <c r="I132" s="251"/>
      <c r="J132" s="251"/>
      <c r="K132" s="251"/>
      <c r="L132" s="251"/>
      <c r="M132" s="251"/>
      <c r="N132" s="251"/>
      <c r="O132" s="251"/>
      <c r="P132" s="301"/>
      <c r="Q132" s="301"/>
    </row>
    <row r="133" spans="1:17" x14ac:dyDescent="0.2">
      <c r="A133" s="299"/>
      <c r="B133" s="300"/>
      <c r="C133" s="251"/>
      <c r="D133" s="301"/>
      <c r="E133" s="301"/>
      <c r="F133" s="251"/>
      <c r="G133" s="251"/>
      <c r="H133" s="301"/>
      <c r="I133" s="251"/>
      <c r="J133" s="251"/>
      <c r="K133" s="251"/>
      <c r="L133" s="251"/>
      <c r="M133" s="251"/>
      <c r="N133" s="251"/>
      <c r="O133" s="251"/>
      <c r="P133" s="301"/>
      <c r="Q133" s="301"/>
    </row>
    <row r="134" spans="1:17" x14ac:dyDescent="0.2">
      <c r="A134" s="299"/>
      <c r="B134" s="300"/>
      <c r="C134" s="251"/>
      <c r="D134" s="301"/>
      <c r="E134" s="301"/>
      <c r="F134" s="251"/>
      <c r="G134" s="251"/>
      <c r="H134" s="301"/>
      <c r="I134" s="251"/>
      <c r="J134" s="251"/>
      <c r="K134" s="251"/>
      <c r="L134" s="251"/>
      <c r="M134" s="251"/>
      <c r="N134" s="251"/>
      <c r="O134" s="251"/>
      <c r="P134" s="301"/>
      <c r="Q134" s="301"/>
    </row>
    <row r="135" spans="1:17" x14ac:dyDescent="0.2">
      <c r="A135" s="299"/>
      <c r="B135" s="300"/>
      <c r="C135" s="251"/>
      <c r="D135" s="301"/>
      <c r="E135" s="301"/>
      <c r="F135" s="251"/>
      <c r="G135" s="251"/>
      <c r="H135" s="301"/>
      <c r="I135" s="251"/>
      <c r="J135" s="251"/>
      <c r="K135" s="251"/>
      <c r="L135" s="251"/>
      <c r="M135" s="251"/>
      <c r="N135" s="251"/>
      <c r="O135" s="251"/>
      <c r="P135" s="301"/>
      <c r="Q135" s="301"/>
    </row>
    <row r="136" spans="1:17" x14ac:dyDescent="0.2">
      <c r="A136" s="299"/>
      <c r="B136" s="300"/>
      <c r="C136" s="251"/>
      <c r="D136" s="301"/>
      <c r="E136" s="301"/>
      <c r="F136" s="251"/>
      <c r="G136" s="251"/>
      <c r="H136" s="301"/>
      <c r="I136" s="251"/>
      <c r="J136" s="251"/>
      <c r="K136" s="251"/>
      <c r="L136" s="251"/>
      <c r="M136" s="251"/>
      <c r="N136" s="251"/>
      <c r="O136" s="251"/>
      <c r="P136" s="301"/>
      <c r="Q136" s="301"/>
    </row>
    <row r="137" spans="1:17" x14ac:dyDescent="0.2">
      <c r="A137" s="299"/>
      <c r="B137" s="300"/>
      <c r="C137" s="251"/>
      <c r="D137" s="301"/>
      <c r="E137" s="301"/>
      <c r="F137" s="251"/>
      <c r="G137" s="251"/>
      <c r="H137" s="301"/>
      <c r="I137" s="251"/>
      <c r="J137" s="251"/>
      <c r="K137" s="251"/>
      <c r="L137" s="251"/>
      <c r="M137" s="251"/>
      <c r="N137" s="251"/>
      <c r="O137" s="251"/>
      <c r="P137" s="301"/>
      <c r="Q137" s="301"/>
    </row>
    <row r="138" spans="1:17" x14ac:dyDescent="0.2">
      <c r="A138" s="299"/>
      <c r="B138" s="300"/>
      <c r="C138" s="251"/>
      <c r="D138" s="301"/>
      <c r="E138" s="301"/>
      <c r="F138" s="251"/>
      <c r="G138" s="251"/>
      <c r="H138" s="301"/>
      <c r="I138" s="251"/>
      <c r="J138" s="251"/>
      <c r="K138" s="251"/>
      <c r="L138" s="251"/>
      <c r="M138" s="251"/>
      <c r="N138" s="251"/>
      <c r="O138" s="251"/>
      <c r="P138" s="301"/>
      <c r="Q138" s="301"/>
    </row>
    <row r="139" spans="1:17" x14ac:dyDescent="0.2">
      <c r="A139" s="299"/>
      <c r="B139" s="300"/>
      <c r="C139" s="251"/>
      <c r="D139" s="301"/>
      <c r="E139" s="301"/>
      <c r="F139" s="251"/>
      <c r="G139" s="251"/>
      <c r="H139" s="301"/>
      <c r="I139" s="251"/>
      <c r="J139" s="251"/>
      <c r="K139" s="251"/>
      <c r="L139" s="251"/>
      <c r="M139" s="251"/>
      <c r="N139" s="251"/>
      <c r="O139" s="251"/>
      <c r="P139" s="301"/>
      <c r="Q139" s="301"/>
    </row>
    <row r="140" spans="1:17" x14ac:dyDescent="0.2">
      <c r="A140" s="299"/>
      <c r="B140" s="300"/>
      <c r="C140" s="251"/>
      <c r="D140" s="301"/>
      <c r="E140" s="301"/>
      <c r="F140" s="251"/>
      <c r="G140" s="251"/>
      <c r="H140" s="301"/>
      <c r="I140" s="251"/>
      <c r="J140" s="251"/>
      <c r="K140" s="251"/>
      <c r="L140" s="251"/>
      <c r="M140" s="251"/>
      <c r="N140" s="251"/>
      <c r="O140" s="251"/>
      <c r="P140" s="301"/>
      <c r="Q140" s="301"/>
    </row>
    <row r="141" spans="1:17" x14ac:dyDescent="0.2">
      <c r="A141" s="299"/>
      <c r="B141" s="300"/>
      <c r="C141" s="251"/>
      <c r="D141" s="301"/>
      <c r="E141" s="301"/>
      <c r="F141" s="251"/>
      <c r="G141" s="251"/>
      <c r="H141" s="301"/>
      <c r="I141" s="251"/>
      <c r="J141" s="251"/>
      <c r="K141" s="251"/>
      <c r="L141" s="251"/>
      <c r="M141" s="251"/>
      <c r="N141" s="251"/>
      <c r="O141" s="251"/>
      <c r="P141" s="301"/>
      <c r="Q141" s="301"/>
    </row>
    <row r="142" spans="1:17" x14ac:dyDescent="0.2">
      <c r="A142" s="299"/>
      <c r="B142" s="300"/>
      <c r="C142" s="251"/>
      <c r="D142" s="301"/>
      <c r="E142" s="301"/>
      <c r="F142" s="251"/>
      <c r="G142" s="251"/>
      <c r="H142" s="301"/>
      <c r="I142" s="251"/>
      <c r="J142" s="251"/>
      <c r="K142" s="251"/>
      <c r="L142" s="251"/>
      <c r="M142" s="251"/>
      <c r="N142" s="251"/>
      <c r="O142" s="251"/>
      <c r="P142" s="301"/>
      <c r="Q142" s="301"/>
    </row>
    <row r="143" spans="1:17" x14ac:dyDescent="0.2">
      <c r="A143" s="299"/>
      <c r="B143" s="300"/>
      <c r="C143" s="251"/>
      <c r="D143" s="301"/>
      <c r="E143" s="301"/>
      <c r="F143" s="251"/>
      <c r="G143" s="251"/>
      <c r="H143" s="301"/>
      <c r="I143" s="251"/>
      <c r="J143" s="251"/>
      <c r="K143" s="251"/>
      <c r="L143" s="251"/>
      <c r="M143" s="251"/>
      <c r="N143" s="251"/>
      <c r="O143" s="251"/>
      <c r="P143" s="301"/>
      <c r="Q143" s="301"/>
    </row>
    <row r="144" spans="1:17" x14ac:dyDescent="0.2">
      <c r="A144" s="299"/>
      <c r="B144" s="300"/>
      <c r="C144" s="251"/>
      <c r="D144" s="301"/>
      <c r="E144" s="301"/>
      <c r="F144" s="251"/>
      <c r="G144" s="251"/>
      <c r="H144" s="301"/>
      <c r="I144" s="251"/>
      <c r="J144" s="251"/>
      <c r="K144" s="251"/>
      <c r="L144" s="251"/>
      <c r="M144" s="251"/>
      <c r="N144" s="251"/>
      <c r="O144" s="251"/>
      <c r="P144" s="301"/>
      <c r="Q144" s="301"/>
    </row>
    <row r="145" spans="1:17" x14ac:dyDescent="0.2">
      <c r="A145" s="299"/>
      <c r="B145" s="300"/>
      <c r="C145" s="251"/>
      <c r="D145" s="301"/>
      <c r="E145" s="301"/>
      <c r="F145" s="251"/>
      <c r="G145" s="251"/>
      <c r="H145" s="301"/>
      <c r="I145" s="251"/>
      <c r="J145" s="251"/>
      <c r="K145" s="251"/>
      <c r="L145" s="251"/>
      <c r="M145" s="251"/>
      <c r="N145" s="251"/>
      <c r="O145" s="251"/>
      <c r="P145" s="301"/>
      <c r="Q145" s="301"/>
    </row>
    <row r="146" spans="1:17" x14ac:dyDescent="0.2">
      <c r="A146" s="299"/>
      <c r="B146" s="300"/>
      <c r="C146" s="251"/>
      <c r="D146" s="301"/>
      <c r="E146" s="301"/>
      <c r="F146" s="251"/>
      <c r="G146" s="251"/>
      <c r="H146" s="301"/>
      <c r="I146" s="251"/>
      <c r="J146" s="251"/>
      <c r="K146" s="251"/>
      <c r="L146" s="251"/>
      <c r="M146" s="251"/>
      <c r="N146" s="251"/>
      <c r="O146" s="251"/>
      <c r="P146" s="301"/>
      <c r="Q146" s="301"/>
    </row>
    <row r="147" spans="1:17" x14ac:dyDescent="0.2">
      <c r="A147" s="299"/>
      <c r="B147" s="300"/>
      <c r="C147" s="251"/>
      <c r="D147" s="301"/>
      <c r="E147" s="301"/>
      <c r="F147" s="251"/>
      <c r="G147" s="251"/>
      <c r="H147" s="301"/>
      <c r="I147" s="251"/>
      <c r="J147" s="251"/>
      <c r="K147" s="251"/>
      <c r="L147" s="251"/>
      <c r="M147" s="251"/>
      <c r="N147" s="251"/>
      <c r="O147" s="251"/>
      <c r="P147" s="301"/>
      <c r="Q147" s="301"/>
    </row>
    <row r="148" spans="1:17" x14ac:dyDescent="0.2">
      <c r="A148" s="299"/>
      <c r="B148" s="300"/>
      <c r="C148" s="251"/>
      <c r="D148" s="301"/>
      <c r="E148" s="301"/>
      <c r="F148" s="251"/>
      <c r="G148" s="251"/>
      <c r="H148" s="301"/>
      <c r="I148" s="251"/>
      <c r="J148" s="251"/>
      <c r="K148" s="251"/>
      <c r="L148" s="251"/>
      <c r="M148" s="251"/>
      <c r="N148" s="251"/>
      <c r="O148" s="251"/>
      <c r="P148" s="301"/>
      <c r="Q148" s="301"/>
    </row>
    <row r="149" spans="1:17" x14ac:dyDescent="0.2">
      <c r="A149" s="299"/>
      <c r="B149" s="300"/>
      <c r="C149" s="251"/>
      <c r="D149" s="301"/>
      <c r="E149" s="301"/>
      <c r="F149" s="251"/>
      <c r="G149" s="251"/>
      <c r="H149" s="301"/>
      <c r="I149" s="251"/>
      <c r="J149" s="251"/>
      <c r="K149" s="251"/>
      <c r="L149" s="251"/>
      <c r="M149" s="251"/>
      <c r="N149" s="251"/>
      <c r="O149" s="251"/>
      <c r="P149" s="301"/>
      <c r="Q149" s="301"/>
    </row>
    <row r="150" spans="1:17" x14ac:dyDescent="0.2">
      <c r="A150" s="299"/>
      <c r="B150" s="300"/>
      <c r="C150" s="251"/>
      <c r="D150" s="301"/>
      <c r="E150" s="301"/>
      <c r="F150" s="251"/>
      <c r="G150" s="251"/>
      <c r="H150" s="301"/>
      <c r="I150" s="251"/>
      <c r="J150" s="251"/>
      <c r="K150" s="251"/>
      <c r="L150" s="251"/>
      <c r="M150" s="251"/>
      <c r="N150" s="251"/>
      <c r="O150" s="251"/>
      <c r="P150" s="301"/>
      <c r="Q150" s="301"/>
    </row>
    <row r="151" spans="1:17" x14ac:dyDescent="0.2">
      <c r="A151" s="299"/>
      <c r="B151" s="300"/>
      <c r="C151" s="251"/>
      <c r="D151" s="301"/>
      <c r="E151" s="301"/>
      <c r="F151" s="251"/>
      <c r="G151" s="251"/>
      <c r="H151" s="301"/>
      <c r="I151" s="251"/>
      <c r="J151" s="251"/>
      <c r="K151" s="251"/>
      <c r="L151" s="251"/>
      <c r="M151" s="251"/>
      <c r="N151" s="251"/>
      <c r="O151" s="251"/>
      <c r="P151" s="301"/>
      <c r="Q151" s="301"/>
    </row>
    <row r="152" spans="1:17" x14ac:dyDescent="0.2">
      <c r="A152" s="299"/>
      <c r="B152" s="300"/>
      <c r="C152" s="251"/>
      <c r="D152" s="301"/>
      <c r="E152" s="301"/>
      <c r="F152" s="251"/>
      <c r="G152" s="251"/>
      <c r="H152" s="301"/>
      <c r="I152" s="251"/>
      <c r="J152" s="251"/>
      <c r="K152" s="251"/>
      <c r="L152" s="251"/>
      <c r="M152" s="251"/>
      <c r="N152" s="251"/>
      <c r="O152" s="251"/>
      <c r="P152" s="301"/>
      <c r="Q152" s="301"/>
    </row>
    <row r="153" spans="1:17" x14ac:dyDescent="0.2">
      <c r="A153" s="299"/>
      <c r="B153" s="300"/>
      <c r="C153" s="251"/>
      <c r="D153" s="301"/>
      <c r="E153" s="301"/>
      <c r="F153" s="251"/>
      <c r="G153" s="251"/>
      <c r="H153" s="301"/>
      <c r="I153" s="251"/>
      <c r="J153" s="251"/>
      <c r="K153" s="251"/>
      <c r="L153" s="251"/>
      <c r="M153" s="251"/>
      <c r="N153" s="251"/>
      <c r="O153" s="251"/>
      <c r="P153" s="301"/>
      <c r="Q153" s="301"/>
    </row>
    <row r="154" spans="1:17" x14ac:dyDescent="0.2">
      <c r="A154" s="299"/>
      <c r="B154" s="300"/>
      <c r="C154" s="251"/>
      <c r="D154" s="301"/>
      <c r="E154" s="301"/>
      <c r="F154" s="251"/>
      <c r="G154" s="251"/>
      <c r="H154" s="301"/>
      <c r="I154" s="251"/>
      <c r="J154" s="251"/>
      <c r="K154" s="251"/>
      <c r="L154" s="251"/>
      <c r="M154" s="251"/>
      <c r="N154" s="251"/>
      <c r="O154" s="251"/>
      <c r="P154" s="301"/>
      <c r="Q154" s="301"/>
    </row>
    <row r="155" spans="1:17" x14ac:dyDescent="0.2">
      <c r="A155" s="299"/>
      <c r="B155" s="300"/>
      <c r="C155" s="251"/>
      <c r="D155" s="301"/>
      <c r="E155" s="301"/>
      <c r="F155" s="251"/>
      <c r="G155" s="251"/>
      <c r="H155" s="301"/>
      <c r="I155" s="251"/>
      <c r="J155" s="251"/>
      <c r="K155" s="251"/>
      <c r="L155" s="251"/>
      <c r="M155" s="251"/>
      <c r="N155" s="251"/>
      <c r="O155" s="251"/>
      <c r="P155" s="301"/>
      <c r="Q155" s="301"/>
    </row>
    <row r="156" spans="1:17" x14ac:dyDescent="0.2">
      <c r="A156" s="299"/>
      <c r="B156" s="300"/>
      <c r="C156" s="251"/>
      <c r="D156" s="301"/>
      <c r="E156" s="301"/>
      <c r="F156" s="251"/>
      <c r="G156" s="251"/>
      <c r="H156" s="301"/>
      <c r="I156" s="251"/>
      <c r="J156" s="251"/>
      <c r="K156" s="251"/>
      <c r="L156" s="251"/>
      <c r="M156" s="251"/>
      <c r="N156" s="251"/>
      <c r="O156" s="251"/>
      <c r="P156" s="301"/>
      <c r="Q156" s="301"/>
    </row>
    <row r="157" spans="1:17" x14ac:dyDescent="0.2">
      <c r="A157" s="299"/>
      <c r="B157" s="300"/>
      <c r="C157" s="251"/>
      <c r="D157" s="301"/>
      <c r="E157" s="301"/>
      <c r="F157" s="251"/>
      <c r="G157" s="251"/>
      <c r="H157" s="301"/>
      <c r="I157" s="251"/>
      <c r="J157" s="251"/>
      <c r="K157" s="251"/>
      <c r="L157" s="251"/>
      <c r="M157" s="251"/>
      <c r="N157" s="251"/>
      <c r="O157" s="251"/>
      <c r="P157" s="301"/>
      <c r="Q157" s="301"/>
    </row>
    <row r="158" spans="1:17" x14ac:dyDescent="0.2">
      <c r="A158" s="299"/>
      <c r="B158" s="300"/>
      <c r="C158" s="251"/>
      <c r="D158" s="301"/>
      <c r="E158" s="301"/>
      <c r="F158" s="251"/>
      <c r="G158" s="251"/>
      <c r="H158" s="301"/>
      <c r="I158" s="251"/>
      <c r="J158" s="251"/>
      <c r="K158" s="251"/>
      <c r="L158" s="251"/>
      <c r="M158" s="251"/>
      <c r="N158" s="251"/>
      <c r="O158" s="251"/>
      <c r="P158" s="301"/>
      <c r="Q158" s="301"/>
    </row>
    <row r="159" spans="1:17" x14ac:dyDescent="0.2">
      <c r="A159" s="299"/>
      <c r="B159" s="300"/>
      <c r="C159" s="251"/>
      <c r="D159" s="301"/>
      <c r="E159" s="301"/>
      <c r="F159" s="251"/>
      <c r="G159" s="251"/>
      <c r="H159" s="301"/>
      <c r="I159" s="251"/>
      <c r="J159" s="251"/>
      <c r="K159" s="251"/>
      <c r="L159" s="251"/>
      <c r="M159" s="251"/>
      <c r="N159" s="251"/>
      <c r="O159" s="251"/>
      <c r="P159" s="301"/>
      <c r="Q159" s="301"/>
    </row>
    <row r="160" spans="1:17" x14ac:dyDescent="0.2">
      <c r="A160" s="299"/>
      <c r="B160" s="300"/>
      <c r="C160" s="251"/>
      <c r="D160" s="301"/>
      <c r="E160" s="301"/>
      <c r="F160" s="251"/>
      <c r="G160" s="251"/>
      <c r="H160" s="301"/>
      <c r="I160" s="251"/>
      <c r="J160" s="251"/>
      <c r="K160" s="251"/>
      <c r="L160" s="251"/>
      <c r="M160" s="251"/>
      <c r="N160" s="251"/>
      <c r="O160" s="251"/>
      <c r="P160" s="301"/>
      <c r="Q160" s="301"/>
    </row>
    <row r="161" spans="1:17" x14ac:dyDescent="0.2">
      <c r="A161" s="299"/>
      <c r="B161" s="300"/>
      <c r="C161" s="251"/>
      <c r="D161" s="301"/>
      <c r="E161" s="301"/>
      <c r="F161" s="251"/>
      <c r="G161" s="251"/>
      <c r="H161" s="301"/>
      <c r="I161" s="251"/>
      <c r="J161" s="251"/>
      <c r="K161" s="251"/>
      <c r="L161" s="251"/>
      <c r="M161" s="251"/>
      <c r="N161" s="251"/>
      <c r="O161" s="251"/>
      <c r="P161" s="301"/>
      <c r="Q161" s="301"/>
    </row>
    <row r="162" spans="1:17" x14ac:dyDescent="0.2">
      <c r="A162" s="299"/>
      <c r="B162" s="300"/>
      <c r="C162" s="251"/>
      <c r="D162" s="301"/>
      <c r="E162" s="301"/>
      <c r="F162" s="251"/>
      <c r="G162" s="251"/>
      <c r="H162" s="301"/>
      <c r="I162" s="251"/>
      <c r="J162" s="251"/>
      <c r="K162" s="251"/>
      <c r="L162" s="251"/>
      <c r="M162" s="251"/>
      <c r="N162" s="251"/>
      <c r="O162" s="251"/>
      <c r="P162" s="301"/>
      <c r="Q162" s="301"/>
    </row>
    <row r="163" spans="1:17" x14ac:dyDescent="0.2">
      <c r="A163" s="299"/>
      <c r="B163" s="300"/>
      <c r="C163" s="251"/>
      <c r="D163" s="301"/>
      <c r="E163" s="301"/>
      <c r="F163" s="251"/>
      <c r="G163" s="251"/>
      <c r="H163" s="301"/>
      <c r="I163" s="251"/>
      <c r="J163" s="251"/>
      <c r="K163" s="251"/>
      <c r="L163" s="251"/>
      <c r="M163" s="251"/>
      <c r="N163" s="251"/>
      <c r="O163" s="251"/>
      <c r="P163" s="301"/>
      <c r="Q163" s="301"/>
    </row>
    <row r="164" spans="1:17" x14ac:dyDescent="0.2">
      <c r="A164" s="299"/>
      <c r="B164" s="300"/>
      <c r="C164" s="251"/>
      <c r="D164" s="301"/>
      <c r="E164" s="301"/>
      <c r="F164" s="251"/>
      <c r="G164" s="251"/>
      <c r="H164" s="301"/>
      <c r="I164" s="251"/>
      <c r="J164" s="251"/>
      <c r="K164" s="251"/>
      <c r="L164" s="251"/>
      <c r="M164" s="251"/>
      <c r="N164" s="251"/>
      <c r="O164" s="251"/>
      <c r="P164" s="301"/>
      <c r="Q164" s="301"/>
    </row>
    <row r="165" spans="1:17" x14ac:dyDescent="0.2">
      <c r="A165" s="299"/>
      <c r="B165" s="300"/>
      <c r="C165" s="251"/>
      <c r="D165" s="301"/>
      <c r="E165" s="301"/>
      <c r="F165" s="251"/>
      <c r="G165" s="251"/>
      <c r="H165" s="301"/>
      <c r="I165" s="251"/>
      <c r="J165" s="251"/>
      <c r="K165" s="251"/>
      <c r="L165" s="251"/>
      <c r="M165" s="251"/>
      <c r="N165" s="251"/>
      <c r="O165" s="251"/>
      <c r="P165" s="301"/>
      <c r="Q165" s="301"/>
    </row>
    <row r="166" spans="1:17" x14ac:dyDescent="0.2">
      <c r="A166" s="299"/>
      <c r="B166" s="300"/>
      <c r="C166" s="251"/>
      <c r="D166" s="301"/>
      <c r="E166" s="301"/>
      <c r="F166" s="251"/>
      <c r="G166" s="251"/>
      <c r="H166" s="301"/>
      <c r="I166" s="251"/>
      <c r="J166" s="251"/>
      <c r="K166" s="251"/>
      <c r="L166" s="251"/>
      <c r="M166" s="251"/>
      <c r="N166" s="251"/>
      <c r="O166" s="251"/>
      <c r="P166" s="301"/>
      <c r="Q166" s="301"/>
    </row>
    <row r="167" spans="1:17" x14ac:dyDescent="0.2">
      <c r="A167" s="299"/>
      <c r="B167" s="300"/>
      <c r="C167" s="251"/>
      <c r="D167" s="301"/>
      <c r="E167" s="301"/>
      <c r="F167" s="251"/>
      <c r="G167" s="251"/>
      <c r="H167" s="301"/>
      <c r="I167" s="251"/>
      <c r="J167" s="251"/>
      <c r="K167" s="251"/>
      <c r="L167" s="251"/>
      <c r="M167" s="251"/>
      <c r="N167" s="251"/>
      <c r="O167" s="251"/>
      <c r="P167" s="301"/>
      <c r="Q167" s="301"/>
    </row>
    <row r="168" spans="1:17" x14ac:dyDescent="0.2">
      <c r="A168" s="299"/>
      <c r="B168" s="300"/>
      <c r="C168" s="251"/>
      <c r="D168" s="301"/>
      <c r="E168" s="301"/>
      <c r="F168" s="251"/>
      <c r="G168" s="251"/>
      <c r="H168" s="301"/>
      <c r="I168" s="251"/>
      <c r="J168" s="251"/>
      <c r="K168" s="251"/>
      <c r="L168" s="251"/>
      <c r="M168" s="251"/>
      <c r="N168" s="251"/>
      <c r="O168" s="251"/>
      <c r="P168" s="301"/>
      <c r="Q168" s="301"/>
    </row>
    <row r="169" spans="1:17" x14ac:dyDescent="0.2">
      <c r="A169" s="299"/>
      <c r="B169" s="300"/>
      <c r="C169" s="251"/>
      <c r="D169" s="301"/>
      <c r="E169" s="301"/>
      <c r="F169" s="251"/>
      <c r="G169" s="251"/>
      <c r="H169" s="301"/>
      <c r="I169" s="251"/>
      <c r="J169" s="251"/>
      <c r="K169" s="251"/>
      <c r="L169" s="251"/>
      <c r="M169" s="251"/>
      <c r="N169" s="251"/>
      <c r="O169" s="251"/>
      <c r="P169" s="301"/>
      <c r="Q169" s="301"/>
    </row>
    <row r="170" spans="1:17" x14ac:dyDescent="0.2">
      <c r="A170" s="299"/>
      <c r="B170" s="300"/>
      <c r="C170" s="251"/>
      <c r="D170" s="301"/>
      <c r="E170" s="301"/>
      <c r="F170" s="251"/>
      <c r="G170" s="251"/>
      <c r="H170" s="301"/>
      <c r="I170" s="251"/>
      <c r="J170" s="251"/>
      <c r="K170" s="251"/>
      <c r="L170" s="251"/>
      <c r="M170" s="251"/>
      <c r="N170" s="251"/>
      <c r="O170" s="251"/>
      <c r="P170" s="301"/>
      <c r="Q170" s="301"/>
    </row>
    <row r="171" spans="1:17" x14ac:dyDescent="0.2">
      <c r="A171" s="299"/>
      <c r="B171" s="300"/>
      <c r="C171" s="251"/>
      <c r="D171" s="301"/>
      <c r="E171" s="301"/>
      <c r="F171" s="251"/>
      <c r="G171" s="251"/>
      <c r="H171" s="301"/>
      <c r="I171" s="251"/>
      <c r="J171" s="251"/>
      <c r="K171" s="251"/>
      <c r="L171" s="251"/>
      <c r="M171" s="251"/>
      <c r="N171" s="251"/>
      <c r="O171" s="251"/>
      <c r="P171" s="301"/>
      <c r="Q171" s="301"/>
    </row>
    <row r="172" spans="1:17" x14ac:dyDescent="0.2">
      <c r="A172" s="299"/>
      <c r="B172" s="300"/>
      <c r="C172" s="251"/>
      <c r="D172" s="301"/>
      <c r="E172" s="301"/>
      <c r="F172" s="251"/>
      <c r="G172" s="251"/>
      <c r="H172" s="301"/>
      <c r="I172" s="251"/>
      <c r="J172" s="251"/>
      <c r="K172" s="251"/>
      <c r="L172" s="251"/>
      <c r="M172" s="251"/>
      <c r="N172" s="251"/>
      <c r="O172" s="251"/>
      <c r="P172" s="301"/>
      <c r="Q172" s="301"/>
    </row>
    <row r="173" spans="1:17" x14ac:dyDescent="0.2">
      <c r="A173" s="299"/>
      <c r="B173" s="300"/>
      <c r="C173" s="251"/>
      <c r="D173" s="301"/>
      <c r="E173" s="301"/>
      <c r="F173" s="251"/>
      <c r="G173" s="251"/>
      <c r="H173" s="301"/>
      <c r="I173" s="251"/>
      <c r="J173" s="251"/>
      <c r="K173" s="251"/>
      <c r="L173" s="251"/>
      <c r="M173" s="251"/>
      <c r="N173" s="251"/>
      <c r="O173" s="251"/>
      <c r="P173" s="301"/>
      <c r="Q173" s="301"/>
    </row>
    <row r="174" spans="1:17" x14ac:dyDescent="0.2">
      <c r="A174" s="299"/>
      <c r="B174" s="300"/>
      <c r="C174" s="251"/>
      <c r="D174" s="301"/>
      <c r="E174" s="301"/>
      <c r="F174" s="251"/>
      <c r="G174" s="251"/>
      <c r="H174" s="301"/>
      <c r="I174" s="251"/>
      <c r="J174" s="251"/>
      <c r="K174" s="251"/>
      <c r="L174" s="251"/>
      <c r="M174" s="251"/>
      <c r="N174" s="251"/>
      <c r="O174" s="251"/>
      <c r="P174" s="301"/>
      <c r="Q174" s="301"/>
    </row>
    <row r="175" spans="1:17" x14ac:dyDescent="0.2">
      <c r="A175" s="299"/>
      <c r="B175" s="300"/>
      <c r="C175" s="251"/>
      <c r="D175" s="301"/>
      <c r="E175" s="301"/>
      <c r="F175" s="251"/>
      <c r="G175" s="251"/>
      <c r="H175" s="301"/>
      <c r="I175" s="251"/>
      <c r="J175" s="251"/>
      <c r="K175" s="251"/>
      <c r="L175" s="251"/>
      <c r="M175" s="251"/>
      <c r="N175" s="251"/>
      <c r="O175" s="251"/>
      <c r="P175" s="301"/>
      <c r="Q175" s="301"/>
    </row>
    <row r="176" spans="1:17" x14ac:dyDescent="0.2">
      <c r="A176" s="299"/>
      <c r="B176" s="300"/>
      <c r="C176" s="251"/>
      <c r="D176" s="301"/>
      <c r="E176" s="301"/>
      <c r="F176" s="251"/>
      <c r="G176" s="251"/>
      <c r="H176" s="301"/>
      <c r="I176" s="251"/>
      <c r="J176" s="251"/>
      <c r="K176" s="251"/>
      <c r="L176" s="251"/>
      <c r="M176" s="251"/>
      <c r="N176" s="251"/>
      <c r="O176" s="251"/>
      <c r="P176" s="301"/>
      <c r="Q176" s="301"/>
    </row>
    <row r="177" spans="1:17" x14ac:dyDescent="0.2">
      <c r="A177" s="299"/>
      <c r="B177" s="300"/>
      <c r="C177" s="251"/>
      <c r="D177" s="301"/>
      <c r="E177" s="301"/>
      <c r="F177" s="251"/>
      <c r="G177" s="251"/>
      <c r="H177" s="301"/>
      <c r="I177" s="251"/>
      <c r="J177" s="251"/>
      <c r="K177" s="251"/>
      <c r="L177" s="251"/>
      <c r="M177" s="251"/>
      <c r="N177" s="251"/>
      <c r="O177" s="251"/>
      <c r="P177" s="301"/>
      <c r="Q177" s="301"/>
    </row>
    <row r="178" spans="1:17" x14ac:dyDescent="0.2">
      <c r="A178" s="299"/>
      <c r="B178" s="300"/>
      <c r="C178" s="251"/>
      <c r="D178" s="301"/>
      <c r="E178" s="301"/>
      <c r="F178" s="251"/>
      <c r="G178" s="251"/>
      <c r="H178" s="301"/>
      <c r="I178" s="251"/>
      <c r="J178" s="251"/>
      <c r="K178" s="251"/>
      <c r="L178" s="251"/>
      <c r="M178" s="251"/>
      <c r="N178" s="251"/>
      <c r="O178" s="251"/>
      <c r="P178" s="301"/>
      <c r="Q178" s="301"/>
    </row>
    <row r="179" spans="1:17" x14ac:dyDescent="0.2">
      <c r="A179" s="299"/>
      <c r="B179" s="300"/>
      <c r="C179" s="251"/>
      <c r="D179" s="301"/>
      <c r="E179" s="301"/>
      <c r="F179" s="251"/>
      <c r="G179" s="251"/>
      <c r="H179" s="301"/>
      <c r="I179" s="251"/>
      <c r="J179" s="251"/>
      <c r="K179" s="251"/>
      <c r="L179" s="251"/>
      <c r="M179" s="251"/>
      <c r="N179" s="251"/>
      <c r="O179" s="251"/>
      <c r="P179" s="301"/>
      <c r="Q179" s="301"/>
    </row>
    <row r="180" spans="1:17" x14ac:dyDescent="0.2">
      <c r="A180" s="299"/>
      <c r="B180" s="300"/>
      <c r="C180" s="251"/>
      <c r="D180" s="301"/>
      <c r="E180" s="301"/>
      <c r="F180" s="251"/>
      <c r="G180" s="251"/>
      <c r="H180" s="301"/>
      <c r="I180" s="251"/>
      <c r="J180" s="251"/>
      <c r="K180" s="251"/>
      <c r="L180" s="251"/>
      <c r="M180" s="251"/>
      <c r="N180" s="251"/>
      <c r="O180" s="251"/>
      <c r="P180" s="301"/>
      <c r="Q180" s="301"/>
    </row>
    <row r="181" spans="1:17" x14ac:dyDescent="0.2">
      <c r="A181" s="299"/>
      <c r="B181" s="300"/>
      <c r="C181" s="251"/>
      <c r="D181" s="301"/>
      <c r="E181" s="301"/>
      <c r="F181" s="251"/>
      <c r="G181" s="251"/>
      <c r="H181" s="301"/>
      <c r="I181" s="251"/>
      <c r="J181" s="251"/>
      <c r="K181" s="251"/>
      <c r="L181" s="251"/>
      <c r="M181" s="251"/>
      <c r="N181" s="251"/>
      <c r="O181" s="251"/>
      <c r="P181" s="301"/>
      <c r="Q181" s="301"/>
    </row>
    <row r="182" spans="1:17" x14ac:dyDescent="0.2">
      <c r="A182" s="299"/>
      <c r="B182" s="300"/>
      <c r="C182" s="251"/>
      <c r="D182" s="301"/>
      <c r="E182" s="301"/>
      <c r="F182" s="251"/>
      <c r="G182" s="251"/>
      <c r="H182" s="301"/>
      <c r="I182" s="251"/>
      <c r="J182" s="251"/>
      <c r="K182" s="251"/>
      <c r="L182" s="251"/>
      <c r="M182" s="251"/>
      <c r="N182" s="251"/>
      <c r="O182" s="251"/>
      <c r="P182" s="301"/>
      <c r="Q182" s="301"/>
    </row>
    <row r="183" spans="1:17" x14ac:dyDescent="0.2">
      <c r="A183" s="299"/>
      <c r="B183" s="300"/>
      <c r="C183" s="251"/>
      <c r="D183" s="301"/>
      <c r="E183" s="301"/>
      <c r="F183" s="251"/>
      <c r="G183" s="251"/>
      <c r="H183" s="301"/>
      <c r="I183" s="251"/>
      <c r="J183" s="251"/>
      <c r="K183" s="251"/>
      <c r="L183" s="251"/>
      <c r="M183" s="251"/>
      <c r="N183" s="251"/>
      <c r="O183" s="251"/>
      <c r="P183" s="301"/>
      <c r="Q183" s="301"/>
    </row>
    <row r="184" spans="1:17" x14ac:dyDescent="0.2">
      <c r="A184" s="299"/>
      <c r="B184" s="300"/>
      <c r="C184" s="251"/>
      <c r="D184" s="301"/>
      <c r="E184" s="301"/>
      <c r="F184" s="251"/>
      <c r="G184" s="251"/>
      <c r="H184" s="301"/>
      <c r="I184" s="251"/>
      <c r="J184" s="251"/>
      <c r="K184" s="251"/>
      <c r="L184" s="251"/>
      <c r="M184" s="251"/>
      <c r="N184" s="251"/>
      <c r="O184" s="251"/>
      <c r="P184" s="301"/>
      <c r="Q184" s="301"/>
    </row>
    <row r="185" spans="1:17" x14ac:dyDescent="0.2">
      <c r="A185" s="299"/>
      <c r="B185" s="300"/>
      <c r="C185" s="251"/>
      <c r="D185" s="301"/>
      <c r="E185" s="301"/>
      <c r="F185" s="251"/>
      <c r="G185" s="251"/>
      <c r="H185" s="301"/>
      <c r="I185" s="251"/>
      <c r="J185" s="251"/>
      <c r="K185" s="251"/>
      <c r="L185" s="251"/>
      <c r="M185" s="251"/>
      <c r="N185" s="251"/>
      <c r="O185" s="251"/>
      <c r="P185" s="301"/>
      <c r="Q185" s="301"/>
    </row>
    <row r="186" spans="1:17" x14ac:dyDescent="0.2">
      <c r="A186" s="299"/>
      <c r="B186" s="300"/>
      <c r="C186" s="251"/>
      <c r="D186" s="301"/>
      <c r="E186" s="301"/>
      <c r="F186" s="251"/>
      <c r="G186" s="251"/>
      <c r="H186" s="301"/>
      <c r="I186" s="251"/>
      <c r="J186" s="251"/>
      <c r="K186" s="251"/>
      <c r="L186" s="251"/>
      <c r="M186" s="251"/>
      <c r="N186" s="251"/>
      <c r="O186" s="251"/>
      <c r="P186" s="301"/>
      <c r="Q186" s="301"/>
    </row>
    <row r="187" spans="1:17" x14ac:dyDescent="0.2">
      <c r="A187" s="299"/>
      <c r="B187" s="300"/>
      <c r="C187" s="251"/>
      <c r="D187" s="301"/>
      <c r="E187" s="301"/>
      <c r="F187" s="251"/>
      <c r="G187" s="251"/>
      <c r="H187" s="301"/>
      <c r="I187" s="251"/>
      <c r="J187" s="251"/>
      <c r="K187" s="251"/>
      <c r="L187" s="251"/>
      <c r="M187" s="251"/>
      <c r="N187" s="251"/>
      <c r="O187" s="251"/>
      <c r="P187" s="301"/>
      <c r="Q187" s="301"/>
    </row>
    <row r="188" spans="1:17" x14ac:dyDescent="0.2">
      <c r="A188" s="299"/>
      <c r="B188" s="300"/>
      <c r="C188" s="251"/>
      <c r="D188" s="301"/>
      <c r="E188" s="301"/>
      <c r="F188" s="251"/>
      <c r="G188" s="251"/>
      <c r="H188" s="301"/>
      <c r="I188" s="251"/>
      <c r="J188" s="251"/>
      <c r="K188" s="251"/>
      <c r="L188" s="251"/>
      <c r="M188" s="251"/>
      <c r="N188" s="251"/>
      <c r="O188" s="251"/>
      <c r="P188" s="301"/>
      <c r="Q188" s="301"/>
    </row>
    <row r="189" spans="1:17" x14ac:dyDescent="0.2">
      <c r="A189" s="299"/>
      <c r="B189" s="300"/>
      <c r="C189" s="251"/>
      <c r="D189" s="301"/>
      <c r="E189" s="301"/>
      <c r="F189" s="251"/>
      <c r="G189" s="251"/>
      <c r="H189" s="301"/>
      <c r="I189" s="251"/>
      <c r="J189" s="251"/>
      <c r="K189" s="251"/>
      <c r="L189" s="251"/>
      <c r="M189" s="251"/>
      <c r="N189" s="251"/>
      <c r="O189" s="251"/>
      <c r="P189" s="301"/>
      <c r="Q189" s="301"/>
    </row>
    <row r="190" spans="1:17" x14ac:dyDescent="0.2">
      <c r="A190" s="299"/>
      <c r="B190" s="300"/>
      <c r="C190" s="251"/>
      <c r="D190" s="301"/>
      <c r="E190" s="301"/>
      <c r="F190" s="251"/>
      <c r="G190" s="251"/>
      <c r="H190" s="301"/>
      <c r="I190" s="251"/>
      <c r="J190" s="251"/>
      <c r="K190" s="251"/>
      <c r="L190" s="251"/>
      <c r="M190" s="251"/>
      <c r="N190" s="251"/>
      <c r="O190" s="251"/>
      <c r="P190" s="301"/>
      <c r="Q190" s="301"/>
    </row>
    <row r="191" spans="1:17" x14ac:dyDescent="0.2">
      <c r="A191" s="299"/>
      <c r="B191" s="300"/>
      <c r="C191" s="251"/>
      <c r="D191" s="301"/>
      <c r="E191" s="301"/>
      <c r="F191" s="251"/>
      <c r="G191" s="251"/>
      <c r="H191" s="301"/>
      <c r="I191" s="251"/>
      <c r="J191" s="251"/>
      <c r="K191" s="251"/>
      <c r="L191" s="251"/>
      <c r="M191" s="251"/>
      <c r="N191" s="251"/>
      <c r="O191" s="251"/>
      <c r="P191" s="301"/>
      <c r="Q191" s="301"/>
    </row>
    <row r="192" spans="1:17" x14ac:dyDescent="0.2">
      <c r="A192" s="299"/>
      <c r="B192" s="300"/>
      <c r="C192" s="251"/>
      <c r="D192" s="301"/>
      <c r="E192" s="301"/>
      <c r="F192" s="251"/>
      <c r="G192" s="251"/>
      <c r="H192" s="301"/>
      <c r="I192" s="251"/>
      <c r="J192" s="251"/>
      <c r="K192" s="251"/>
      <c r="L192" s="251"/>
      <c r="M192" s="251"/>
      <c r="N192" s="251"/>
      <c r="O192" s="251"/>
      <c r="P192" s="301"/>
      <c r="Q192" s="301"/>
    </row>
    <row r="193" spans="1:17" x14ac:dyDescent="0.2">
      <c r="A193" s="299"/>
      <c r="B193" s="300"/>
      <c r="C193" s="251"/>
      <c r="D193" s="301"/>
      <c r="E193" s="301"/>
      <c r="F193" s="251"/>
      <c r="G193" s="251"/>
      <c r="H193" s="301"/>
      <c r="I193" s="251"/>
      <c r="J193" s="251"/>
      <c r="K193" s="251"/>
      <c r="L193" s="251"/>
      <c r="M193" s="251"/>
      <c r="N193" s="251"/>
      <c r="O193" s="251"/>
      <c r="P193" s="301"/>
      <c r="Q193" s="301"/>
    </row>
    <row r="194" spans="1:17" x14ac:dyDescent="0.2">
      <c r="A194" s="299"/>
      <c r="B194" s="300"/>
      <c r="C194" s="251"/>
      <c r="D194" s="301"/>
      <c r="E194" s="301"/>
      <c r="F194" s="251"/>
      <c r="G194" s="251"/>
      <c r="H194" s="301"/>
      <c r="I194" s="251"/>
      <c r="J194" s="251"/>
      <c r="K194" s="251"/>
      <c r="L194" s="251"/>
      <c r="M194" s="251"/>
      <c r="N194" s="251"/>
      <c r="O194" s="251"/>
      <c r="P194" s="301"/>
      <c r="Q194" s="301"/>
    </row>
    <row r="195" spans="1:17" x14ac:dyDescent="0.2">
      <c r="A195" s="299"/>
      <c r="B195" s="300"/>
      <c r="C195" s="251"/>
      <c r="D195" s="301"/>
      <c r="E195" s="301"/>
      <c r="F195" s="251"/>
      <c r="G195" s="251"/>
      <c r="H195" s="301"/>
      <c r="I195" s="251"/>
      <c r="J195" s="251"/>
      <c r="K195" s="251"/>
      <c r="L195" s="251"/>
      <c r="M195" s="251"/>
      <c r="N195" s="251"/>
      <c r="O195" s="251"/>
      <c r="P195" s="301"/>
      <c r="Q195" s="301"/>
    </row>
    <row r="196" spans="1:17" x14ac:dyDescent="0.2">
      <c r="A196" s="299"/>
      <c r="B196" s="300"/>
      <c r="C196" s="251"/>
      <c r="D196" s="301"/>
      <c r="E196" s="301"/>
      <c r="F196" s="251"/>
      <c r="G196" s="251"/>
      <c r="H196" s="301"/>
      <c r="I196" s="251"/>
      <c r="J196" s="251"/>
      <c r="K196" s="251"/>
      <c r="L196" s="251"/>
      <c r="M196" s="251"/>
      <c r="N196" s="251"/>
      <c r="O196" s="251"/>
      <c r="P196" s="301"/>
      <c r="Q196" s="301"/>
    </row>
    <row r="197" spans="1:17" x14ac:dyDescent="0.2">
      <c r="A197" s="299"/>
      <c r="B197" s="300"/>
      <c r="C197" s="251"/>
      <c r="D197" s="301"/>
      <c r="E197" s="301"/>
      <c r="F197" s="251"/>
      <c r="G197" s="251"/>
      <c r="H197" s="301"/>
      <c r="I197" s="251"/>
      <c r="J197" s="251"/>
      <c r="K197" s="251"/>
      <c r="L197" s="251"/>
      <c r="M197" s="251"/>
      <c r="N197" s="251"/>
      <c r="O197" s="251"/>
      <c r="P197" s="301"/>
      <c r="Q197" s="301"/>
    </row>
    <row r="198" spans="1:17" x14ac:dyDescent="0.2">
      <c r="A198" s="299"/>
      <c r="B198" s="300"/>
      <c r="C198" s="251"/>
      <c r="D198" s="301"/>
      <c r="E198" s="301"/>
      <c r="F198" s="251"/>
      <c r="G198" s="251"/>
      <c r="H198" s="301"/>
      <c r="I198" s="251"/>
      <c r="J198" s="251"/>
      <c r="K198" s="251"/>
      <c r="L198" s="251"/>
      <c r="M198" s="251"/>
      <c r="N198" s="251"/>
      <c r="O198" s="251"/>
      <c r="P198" s="301"/>
      <c r="Q198" s="301"/>
    </row>
    <row r="199" spans="1:17" x14ac:dyDescent="0.2">
      <c r="A199" s="299"/>
      <c r="B199" s="300"/>
      <c r="C199" s="251"/>
      <c r="D199" s="301"/>
      <c r="E199" s="301"/>
      <c r="F199" s="251"/>
      <c r="G199" s="251"/>
      <c r="H199" s="301"/>
      <c r="I199" s="251"/>
      <c r="J199" s="251"/>
      <c r="K199" s="251"/>
      <c r="L199" s="251"/>
      <c r="M199" s="251"/>
      <c r="N199" s="251"/>
      <c r="O199" s="251"/>
      <c r="P199" s="301"/>
      <c r="Q199" s="301"/>
    </row>
    <row r="200" spans="1:17" x14ac:dyDescent="0.2">
      <c r="A200" s="299"/>
      <c r="B200" s="300"/>
      <c r="C200" s="251"/>
      <c r="D200" s="301"/>
      <c r="E200" s="301"/>
      <c r="F200" s="251"/>
      <c r="G200" s="251"/>
      <c r="H200" s="301"/>
      <c r="I200" s="251"/>
      <c r="J200" s="251"/>
      <c r="K200" s="251"/>
      <c r="L200" s="251"/>
      <c r="M200" s="251"/>
      <c r="N200" s="251"/>
      <c r="O200" s="251"/>
      <c r="P200" s="301"/>
      <c r="Q200" s="301"/>
    </row>
    <row r="201" spans="1:17" x14ac:dyDescent="0.2">
      <c r="A201" s="299"/>
      <c r="B201" s="300"/>
      <c r="C201" s="251"/>
      <c r="D201" s="301"/>
      <c r="E201" s="301"/>
      <c r="F201" s="251"/>
      <c r="G201" s="251"/>
      <c r="H201" s="301"/>
      <c r="I201" s="251"/>
      <c r="J201" s="251"/>
      <c r="K201" s="251"/>
      <c r="L201" s="251"/>
      <c r="M201" s="251"/>
      <c r="N201" s="251"/>
      <c r="O201" s="251"/>
      <c r="P201" s="301"/>
      <c r="Q201" s="301"/>
    </row>
    <row r="202" spans="1:17" x14ac:dyDescent="0.2">
      <c r="A202" s="299"/>
      <c r="B202" s="300"/>
      <c r="C202" s="251"/>
      <c r="D202" s="301"/>
      <c r="E202" s="301"/>
      <c r="F202" s="251"/>
      <c r="G202" s="251"/>
      <c r="H202" s="301"/>
      <c r="I202" s="251"/>
      <c r="J202" s="251"/>
      <c r="K202" s="251"/>
      <c r="L202" s="251"/>
      <c r="M202" s="251"/>
      <c r="N202" s="251"/>
      <c r="O202" s="251"/>
      <c r="P202" s="301"/>
      <c r="Q202" s="301"/>
    </row>
    <row r="203" spans="1:17" x14ac:dyDescent="0.2">
      <c r="A203" s="299"/>
      <c r="B203" s="300"/>
      <c r="C203" s="251"/>
      <c r="D203" s="301"/>
      <c r="E203" s="301"/>
      <c r="F203" s="251"/>
      <c r="G203" s="251"/>
      <c r="H203" s="301"/>
      <c r="I203" s="251"/>
      <c r="J203" s="251"/>
      <c r="K203" s="251"/>
      <c r="L203" s="251"/>
      <c r="M203" s="251"/>
      <c r="N203" s="251"/>
      <c r="O203" s="251"/>
      <c r="P203" s="301"/>
      <c r="Q203" s="301"/>
    </row>
    <row r="204" spans="1:17" x14ac:dyDescent="0.2">
      <c r="A204" s="299"/>
      <c r="B204" s="300"/>
      <c r="C204" s="251"/>
      <c r="D204" s="301"/>
      <c r="E204" s="301"/>
      <c r="F204" s="251"/>
      <c r="G204" s="251"/>
      <c r="H204" s="301"/>
      <c r="I204" s="251"/>
      <c r="J204" s="251"/>
      <c r="K204" s="251"/>
      <c r="L204" s="251"/>
      <c r="M204" s="251"/>
      <c r="N204" s="251"/>
      <c r="O204" s="251"/>
      <c r="P204" s="301"/>
      <c r="Q204" s="301"/>
    </row>
    <row r="205" spans="1:17" x14ac:dyDescent="0.2">
      <c r="A205" s="299"/>
      <c r="B205" s="300"/>
      <c r="C205" s="251"/>
      <c r="D205" s="301"/>
      <c r="E205" s="301"/>
      <c r="F205" s="251"/>
      <c r="G205" s="251"/>
      <c r="H205" s="301"/>
      <c r="I205" s="251"/>
      <c r="J205" s="251"/>
      <c r="K205" s="251"/>
      <c r="L205" s="251"/>
      <c r="M205" s="251"/>
      <c r="N205" s="251"/>
      <c r="O205" s="251"/>
      <c r="P205" s="301"/>
      <c r="Q205" s="301"/>
    </row>
    <row r="206" spans="1:17" x14ac:dyDescent="0.2">
      <c r="A206" s="299"/>
      <c r="B206" s="300"/>
      <c r="C206" s="251"/>
      <c r="D206" s="301"/>
      <c r="E206" s="301"/>
      <c r="F206" s="251"/>
      <c r="G206" s="251"/>
      <c r="H206" s="301"/>
      <c r="I206" s="251"/>
      <c r="J206" s="251"/>
      <c r="K206" s="251"/>
      <c r="L206" s="251"/>
      <c r="M206" s="251"/>
      <c r="N206" s="251"/>
      <c r="O206" s="251"/>
      <c r="P206" s="301"/>
      <c r="Q206" s="301"/>
    </row>
    <row r="207" spans="1:17" x14ac:dyDescent="0.2">
      <c r="A207" s="299"/>
      <c r="B207" s="300"/>
      <c r="C207" s="251"/>
      <c r="D207" s="301"/>
      <c r="E207" s="301"/>
      <c r="F207" s="251"/>
      <c r="G207" s="251"/>
      <c r="H207" s="301"/>
      <c r="I207" s="251"/>
      <c r="J207" s="251"/>
      <c r="K207" s="251"/>
      <c r="L207" s="251"/>
      <c r="M207" s="251"/>
      <c r="N207" s="251"/>
      <c r="O207" s="251"/>
      <c r="P207" s="301"/>
      <c r="Q207" s="301"/>
    </row>
    <row r="208" spans="1:17" x14ac:dyDescent="0.2">
      <c r="A208" s="299"/>
      <c r="B208" s="300"/>
      <c r="C208" s="251"/>
      <c r="D208" s="301"/>
      <c r="E208" s="301"/>
      <c r="F208" s="251"/>
      <c r="G208" s="251"/>
      <c r="H208" s="301"/>
      <c r="I208" s="251"/>
      <c r="J208" s="251"/>
      <c r="K208" s="251"/>
      <c r="L208" s="251"/>
      <c r="M208" s="251"/>
      <c r="N208" s="251"/>
      <c r="O208" s="251"/>
      <c r="P208" s="301"/>
      <c r="Q208" s="301"/>
    </row>
    <row r="209" spans="1:17" x14ac:dyDescent="0.2">
      <c r="A209" s="299"/>
      <c r="B209" s="300"/>
      <c r="C209" s="251"/>
      <c r="D209" s="301"/>
      <c r="E209" s="301"/>
      <c r="F209" s="251"/>
      <c r="G209" s="251"/>
      <c r="H209" s="301"/>
      <c r="I209" s="251"/>
      <c r="J209" s="251"/>
      <c r="K209" s="251"/>
      <c r="L209" s="251"/>
      <c r="M209" s="251"/>
      <c r="N209" s="251"/>
      <c r="O209" s="251"/>
      <c r="P209" s="301"/>
      <c r="Q209" s="301"/>
    </row>
    <row r="210" spans="1:17" x14ac:dyDescent="0.2">
      <c r="A210" s="299"/>
      <c r="B210" s="300"/>
      <c r="C210" s="251"/>
      <c r="D210" s="301"/>
      <c r="E210" s="301"/>
      <c r="F210" s="251"/>
      <c r="G210" s="251"/>
      <c r="H210" s="301"/>
      <c r="I210" s="251"/>
      <c r="J210" s="251"/>
      <c r="K210" s="251"/>
      <c r="L210" s="251"/>
      <c r="M210" s="251"/>
      <c r="N210" s="251"/>
      <c r="O210" s="251"/>
      <c r="P210" s="301"/>
      <c r="Q210" s="301"/>
    </row>
    <row r="211" spans="1:17" x14ac:dyDescent="0.2">
      <c r="A211" s="299"/>
      <c r="B211" s="300"/>
      <c r="C211" s="251"/>
      <c r="D211" s="301"/>
      <c r="E211" s="301"/>
      <c r="F211" s="251"/>
      <c r="G211" s="251"/>
      <c r="H211" s="301"/>
      <c r="I211" s="251"/>
      <c r="J211" s="251"/>
      <c r="K211" s="251"/>
      <c r="L211" s="251"/>
      <c r="M211" s="251"/>
      <c r="N211" s="251"/>
      <c r="O211" s="251"/>
      <c r="P211" s="301"/>
      <c r="Q211" s="301"/>
    </row>
    <row r="212" spans="1:17" x14ac:dyDescent="0.2">
      <c r="A212" s="299"/>
      <c r="B212" s="300"/>
      <c r="C212" s="251"/>
      <c r="D212" s="301"/>
      <c r="E212" s="301"/>
      <c r="F212" s="251"/>
      <c r="G212" s="251"/>
      <c r="H212" s="301"/>
      <c r="I212" s="251"/>
      <c r="J212" s="251"/>
      <c r="K212" s="251"/>
      <c r="L212" s="251"/>
      <c r="M212" s="251"/>
      <c r="N212" s="251"/>
      <c r="O212" s="251"/>
      <c r="P212" s="301"/>
      <c r="Q212" s="301"/>
    </row>
    <row r="213" spans="1:17" x14ac:dyDescent="0.2">
      <c r="A213" s="299"/>
      <c r="B213" s="300"/>
      <c r="C213" s="251"/>
      <c r="D213" s="301"/>
      <c r="E213" s="301"/>
      <c r="F213" s="251"/>
      <c r="G213" s="251"/>
      <c r="H213" s="301"/>
      <c r="I213" s="251"/>
      <c r="J213" s="251"/>
      <c r="K213" s="251"/>
      <c r="L213" s="251"/>
      <c r="M213" s="251"/>
      <c r="N213" s="251"/>
      <c r="O213" s="251"/>
      <c r="P213" s="301"/>
      <c r="Q213" s="301"/>
    </row>
    <row r="214" spans="1:17" x14ac:dyDescent="0.2">
      <c r="A214" s="299"/>
      <c r="B214" s="300"/>
      <c r="C214" s="251"/>
      <c r="D214" s="301"/>
      <c r="E214" s="301"/>
      <c r="F214" s="251"/>
      <c r="G214" s="251"/>
      <c r="H214" s="301"/>
      <c r="I214" s="251"/>
      <c r="J214" s="251"/>
      <c r="K214" s="251"/>
      <c r="L214" s="251"/>
      <c r="M214" s="251"/>
      <c r="N214" s="251"/>
      <c r="O214" s="251"/>
      <c r="P214" s="301"/>
      <c r="Q214" s="301"/>
    </row>
    <row r="215" spans="1:17" x14ac:dyDescent="0.2">
      <c r="A215" s="299"/>
      <c r="B215" s="300"/>
      <c r="C215" s="251"/>
      <c r="D215" s="301"/>
      <c r="E215" s="301"/>
      <c r="F215" s="251"/>
      <c r="G215" s="251"/>
      <c r="H215" s="301"/>
      <c r="I215" s="251"/>
      <c r="J215" s="251"/>
      <c r="K215" s="251"/>
      <c r="L215" s="251"/>
      <c r="M215" s="251"/>
      <c r="N215" s="251"/>
      <c r="O215" s="251"/>
      <c r="P215" s="301"/>
      <c r="Q215" s="301"/>
    </row>
    <row r="216" spans="1:17" x14ac:dyDescent="0.2">
      <c r="A216" s="299"/>
      <c r="B216" s="300"/>
      <c r="C216" s="251"/>
      <c r="D216" s="301"/>
      <c r="E216" s="301"/>
      <c r="F216" s="251"/>
      <c r="G216" s="251"/>
      <c r="H216" s="301"/>
      <c r="I216" s="251"/>
      <c r="J216" s="251"/>
      <c r="K216" s="251"/>
      <c r="L216" s="251"/>
      <c r="M216" s="251"/>
      <c r="N216" s="251"/>
      <c r="O216" s="251"/>
      <c r="P216" s="301"/>
      <c r="Q216" s="301"/>
    </row>
    <row r="217" spans="1:17" x14ac:dyDescent="0.2">
      <c r="A217" s="299"/>
      <c r="B217" s="300"/>
      <c r="C217" s="251"/>
      <c r="D217" s="301"/>
      <c r="E217" s="301"/>
      <c r="F217" s="251"/>
      <c r="G217" s="251"/>
      <c r="H217" s="301"/>
      <c r="I217" s="251"/>
      <c r="J217" s="251"/>
      <c r="K217" s="251"/>
      <c r="L217" s="251"/>
      <c r="M217" s="251"/>
      <c r="N217" s="251"/>
      <c r="O217" s="251"/>
      <c r="P217" s="301"/>
      <c r="Q217" s="301"/>
    </row>
    <row r="218" spans="1:17" x14ac:dyDescent="0.2">
      <c r="A218" s="299"/>
      <c r="B218" s="300"/>
      <c r="C218" s="251"/>
      <c r="D218" s="301"/>
      <c r="E218" s="301"/>
      <c r="F218" s="251"/>
      <c r="G218" s="251"/>
      <c r="H218" s="301"/>
      <c r="I218" s="251"/>
      <c r="J218" s="251"/>
      <c r="K218" s="251"/>
      <c r="L218" s="251"/>
      <c r="M218" s="251"/>
      <c r="N218" s="251"/>
      <c r="O218" s="251"/>
      <c r="P218" s="301"/>
      <c r="Q218" s="301"/>
    </row>
    <row r="219" spans="1:17" x14ac:dyDescent="0.2">
      <c r="A219" s="299"/>
      <c r="B219" s="300"/>
      <c r="C219" s="251"/>
      <c r="D219" s="301"/>
      <c r="E219" s="301"/>
      <c r="F219" s="251"/>
      <c r="G219" s="251"/>
      <c r="H219" s="301"/>
      <c r="I219" s="251"/>
      <c r="J219" s="251"/>
      <c r="K219" s="251"/>
      <c r="L219" s="251"/>
      <c r="M219" s="251"/>
      <c r="N219" s="251"/>
      <c r="O219" s="251"/>
      <c r="P219" s="301"/>
      <c r="Q219" s="301"/>
    </row>
    <row r="220" spans="1:17" x14ac:dyDescent="0.2">
      <c r="A220" s="299"/>
      <c r="B220" s="300"/>
      <c r="C220" s="251"/>
      <c r="D220" s="301"/>
      <c r="E220" s="301"/>
      <c r="F220" s="251"/>
      <c r="G220" s="251"/>
      <c r="H220" s="301"/>
      <c r="I220" s="251"/>
      <c r="J220" s="251"/>
      <c r="K220" s="251"/>
      <c r="L220" s="251"/>
      <c r="M220" s="251"/>
      <c r="N220" s="251"/>
      <c r="O220" s="251"/>
      <c r="P220" s="301"/>
      <c r="Q220" s="301"/>
    </row>
    <row r="221" spans="1:17" x14ac:dyDescent="0.2">
      <c r="A221" s="299"/>
      <c r="B221" s="300"/>
      <c r="C221" s="251"/>
      <c r="D221" s="301"/>
      <c r="E221" s="301"/>
      <c r="F221" s="251"/>
      <c r="G221" s="251"/>
      <c r="H221" s="301"/>
      <c r="I221" s="251"/>
      <c r="J221" s="251"/>
      <c r="K221" s="251"/>
      <c r="L221" s="251"/>
      <c r="M221" s="251"/>
      <c r="N221" s="251"/>
      <c r="O221" s="251"/>
      <c r="P221" s="301"/>
      <c r="Q221" s="301"/>
    </row>
    <row r="222" spans="1:17" x14ac:dyDescent="0.2">
      <c r="A222" s="299"/>
      <c r="B222" s="300"/>
      <c r="C222" s="251"/>
      <c r="D222" s="301"/>
      <c r="E222" s="301"/>
      <c r="F222" s="251"/>
      <c r="G222" s="251"/>
      <c r="H222" s="301"/>
      <c r="I222" s="251"/>
      <c r="J222" s="251"/>
      <c r="K222" s="251"/>
      <c r="L222" s="251"/>
      <c r="M222" s="251"/>
      <c r="N222" s="251"/>
      <c r="O222" s="251"/>
      <c r="P222" s="301"/>
      <c r="Q222" s="301"/>
    </row>
    <row r="223" spans="1:17" x14ac:dyDescent="0.2">
      <c r="A223" s="299"/>
      <c r="B223" s="300"/>
      <c r="C223" s="251"/>
      <c r="D223" s="301"/>
      <c r="E223" s="301"/>
      <c r="F223" s="251"/>
      <c r="G223" s="251"/>
      <c r="H223" s="301"/>
      <c r="I223" s="251"/>
      <c r="J223" s="251"/>
      <c r="K223" s="251"/>
      <c r="L223" s="251"/>
      <c r="M223" s="251"/>
      <c r="N223" s="251"/>
      <c r="O223" s="251"/>
      <c r="P223" s="301"/>
      <c r="Q223" s="301"/>
    </row>
    <row r="224" spans="1:17" x14ac:dyDescent="0.2">
      <c r="A224" s="299"/>
      <c r="B224" s="300"/>
      <c r="C224" s="251"/>
      <c r="D224" s="301"/>
      <c r="E224" s="301"/>
      <c r="F224" s="251"/>
      <c r="G224" s="251"/>
      <c r="H224" s="301"/>
      <c r="I224" s="251"/>
      <c r="J224" s="251"/>
      <c r="K224" s="251"/>
      <c r="L224" s="251"/>
      <c r="M224" s="251"/>
      <c r="N224" s="251"/>
      <c r="O224" s="251"/>
      <c r="P224" s="301"/>
      <c r="Q224" s="301"/>
    </row>
    <row r="225" spans="1:17" x14ac:dyDescent="0.2">
      <c r="A225" s="299"/>
      <c r="B225" s="300"/>
      <c r="C225" s="251"/>
      <c r="D225" s="301"/>
      <c r="E225" s="301"/>
      <c r="F225" s="251"/>
      <c r="G225" s="251"/>
      <c r="H225" s="301"/>
      <c r="I225" s="251"/>
      <c r="J225" s="251"/>
      <c r="K225" s="251"/>
      <c r="L225" s="251"/>
      <c r="M225" s="251"/>
      <c r="N225" s="251"/>
      <c r="O225" s="251"/>
      <c r="P225" s="301"/>
      <c r="Q225" s="301"/>
    </row>
    <row r="226" spans="1:17" x14ac:dyDescent="0.2">
      <c r="A226" s="299"/>
      <c r="B226" s="300"/>
      <c r="C226" s="251"/>
      <c r="D226" s="301"/>
      <c r="E226" s="301"/>
      <c r="F226" s="251"/>
      <c r="G226" s="251"/>
      <c r="H226" s="301"/>
      <c r="I226" s="251"/>
      <c r="J226" s="251"/>
      <c r="K226" s="251"/>
      <c r="L226" s="251"/>
      <c r="M226" s="251"/>
      <c r="N226" s="251"/>
      <c r="O226" s="251"/>
      <c r="P226" s="301"/>
      <c r="Q226" s="301"/>
    </row>
    <row r="227" spans="1:17" x14ac:dyDescent="0.2">
      <c r="A227" s="299"/>
      <c r="B227" s="300"/>
      <c r="C227" s="251"/>
      <c r="D227" s="301"/>
      <c r="E227" s="301"/>
      <c r="F227" s="251"/>
      <c r="G227" s="251"/>
      <c r="H227" s="301"/>
      <c r="I227" s="251"/>
      <c r="J227" s="251"/>
      <c r="K227" s="251"/>
      <c r="L227" s="251"/>
      <c r="M227" s="251"/>
      <c r="N227" s="251"/>
      <c r="O227" s="251"/>
      <c r="P227" s="301"/>
      <c r="Q227" s="301"/>
    </row>
    <row r="228" spans="1:17" x14ac:dyDescent="0.2">
      <c r="A228" s="299"/>
      <c r="B228" s="300"/>
      <c r="C228" s="251"/>
      <c r="D228" s="301"/>
      <c r="E228" s="301"/>
      <c r="F228" s="251"/>
      <c r="G228" s="251"/>
      <c r="H228" s="301"/>
      <c r="I228" s="251"/>
      <c r="J228" s="251"/>
      <c r="K228" s="251"/>
      <c r="L228" s="251"/>
      <c r="M228" s="251"/>
      <c r="N228" s="251"/>
      <c r="O228" s="251"/>
      <c r="P228" s="301"/>
      <c r="Q228" s="301"/>
    </row>
    <row r="229" spans="1:17" x14ac:dyDescent="0.2">
      <c r="A229" s="299"/>
      <c r="B229" s="300"/>
      <c r="C229" s="251"/>
      <c r="D229" s="301"/>
      <c r="E229" s="301"/>
      <c r="F229" s="251"/>
      <c r="G229" s="251"/>
      <c r="H229" s="301"/>
      <c r="I229" s="251"/>
      <c r="J229" s="251"/>
      <c r="K229" s="251"/>
      <c r="L229" s="251"/>
      <c r="M229" s="251"/>
      <c r="N229" s="251"/>
      <c r="O229" s="251"/>
      <c r="P229" s="301"/>
      <c r="Q229" s="301"/>
    </row>
    <row r="230" spans="1:17" x14ac:dyDescent="0.2">
      <c r="A230" s="299"/>
      <c r="B230" s="300"/>
      <c r="C230" s="251"/>
      <c r="D230" s="301"/>
      <c r="E230" s="301"/>
      <c r="F230" s="251"/>
      <c r="G230" s="251"/>
      <c r="H230" s="301"/>
      <c r="I230" s="251"/>
      <c r="J230" s="251"/>
      <c r="K230" s="251"/>
      <c r="L230" s="251"/>
      <c r="M230" s="251"/>
      <c r="N230" s="251"/>
      <c r="O230" s="251"/>
      <c r="P230" s="301"/>
      <c r="Q230" s="301"/>
    </row>
    <row r="231" spans="1:17" x14ac:dyDescent="0.2">
      <c r="A231" s="299"/>
      <c r="B231" s="300"/>
      <c r="C231" s="251"/>
      <c r="D231" s="301"/>
      <c r="E231" s="301"/>
      <c r="F231" s="251"/>
      <c r="G231" s="251"/>
      <c r="H231" s="301"/>
      <c r="I231" s="251"/>
      <c r="J231" s="251"/>
      <c r="K231" s="251"/>
      <c r="L231" s="251"/>
      <c r="M231" s="251"/>
      <c r="N231" s="251"/>
      <c r="O231" s="251"/>
      <c r="P231" s="301"/>
      <c r="Q231" s="301"/>
    </row>
    <row r="232" spans="1:17" x14ac:dyDescent="0.2">
      <c r="A232" s="299"/>
      <c r="B232" s="300"/>
      <c r="C232" s="251"/>
      <c r="D232" s="301"/>
      <c r="E232" s="301"/>
      <c r="F232" s="251"/>
      <c r="G232" s="251"/>
      <c r="H232" s="301"/>
      <c r="I232" s="251"/>
      <c r="J232" s="251"/>
      <c r="K232" s="251"/>
      <c r="L232" s="251"/>
      <c r="M232" s="251"/>
      <c r="N232" s="251"/>
      <c r="O232" s="251"/>
      <c r="P232" s="301"/>
      <c r="Q232" s="301"/>
    </row>
    <row r="233" spans="1:17" x14ac:dyDescent="0.2">
      <c r="A233" s="299"/>
      <c r="B233" s="300"/>
      <c r="C233" s="251"/>
      <c r="D233" s="301"/>
      <c r="E233" s="301"/>
      <c r="F233" s="251"/>
      <c r="G233" s="251"/>
      <c r="H233" s="301"/>
      <c r="I233" s="251"/>
      <c r="J233" s="251"/>
      <c r="K233" s="251"/>
      <c r="L233" s="251"/>
      <c r="M233" s="251"/>
      <c r="N233" s="251"/>
      <c r="O233" s="251"/>
      <c r="P233" s="301"/>
      <c r="Q233" s="301"/>
    </row>
    <row r="234" spans="1:17" x14ac:dyDescent="0.2">
      <c r="A234" s="299"/>
      <c r="B234" s="300"/>
      <c r="C234" s="251"/>
      <c r="D234" s="301"/>
      <c r="E234" s="301"/>
      <c r="F234" s="251"/>
      <c r="G234" s="251"/>
      <c r="H234" s="301"/>
      <c r="I234" s="251"/>
      <c r="J234" s="251"/>
      <c r="K234" s="251"/>
      <c r="L234" s="251"/>
      <c r="M234" s="251"/>
      <c r="N234" s="251"/>
      <c r="O234" s="251"/>
      <c r="P234" s="301"/>
      <c r="Q234" s="301"/>
    </row>
    <row r="235" spans="1:17" x14ac:dyDescent="0.2">
      <c r="A235" s="299"/>
      <c r="B235" s="300"/>
      <c r="C235" s="251"/>
      <c r="D235" s="301"/>
      <c r="E235" s="301"/>
      <c r="F235" s="251"/>
      <c r="G235" s="251"/>
      <c r="H235" s="301"/>
      <c r="I235" s="251"/>
      <c r="J235" s="251"/>
      <c r="K235" s="251"/>
      <c r="L235" s="251"/>
      <c r="M235" s="251"/>
      <c r="N235" s="251"/>
      <c r="O235" s="251"/>
      <c r="P235" s="301"/>
      <c r="Q235" s="301"/>
    </row>
    <row r="236" spans="1:17" x14ac:dyDescent="0.2">
      <c r="A236" s="299"/>
      <c r="B236" s="300"/>
      <c r="C236" s="251"/>
      <c r="D236" s="301"/>
      <c r="E236" s="301"/>
      <c r="F236" s="251"/>
      <c r="G236" s="251"/>
      <c r="H236" s="301"/>
      <c r="I236" s="251"/>
      <c r="J236" s="251"/>
      <c r="K236" s="251"/>
      <c r="L236" s="251"/>
      <c r="M236" s="251"/>
      <c r="N236" s="251"/>
      <c r="O236" s="251"/>
      <c r="P236" s="301"/>
      <c r="Q236" s="301"/>
    </row>
    <row r="237" spans="1:17" x14ac:dyDescent="0.2">
      <c r="A237" s="299"/>
      <c r="B237" s="300"/>
      <c r="C237" s="251"/>
      <c r="D237" s="301"/>
      <c r="E237" s="301"/>
      <c r="F237" s="251"/>
      <c r="G237" s="251"/>
      <c r="H237" s="301"/>
      <c r="I237" s="251"/>
      <c r="J237" s="251"/>
      <c r="K237" s="251"/>
      <c r="L237" s="251"/>
      <c r="M237" s="251"/>
      <c r="N237" s="251"/>
      <c r="O237" s="251"/>
      <c r="P237" s="301"/>
      <c r="Q237" s="301"/>
    </row>
    <row r="238" spans="1:17" x14ac:dyDescent="0.2">
      <c r="A238" s="299"/>
      <c r="B238" s="300"/>
      <c r="C238" s="251"/>
      <c r="D238" s="301"/>
      <c r="E238" s="301"/>
      <c r="F238" s="251"/>
      <c r="G238" s="251"/>
      <c r="H238" s="301"/>
      <c r="I238" s="251"/>
      <c r="J238" s="251"/>
      <c r="K238" s="251"/>
      <c r="L238" s="251"/>
      <c r="M238" s="251"/>
      <c r="N238" s="251"/>
      <c r="O238" s="251"/>
      <c r="P238" s="301"/>
      <c r="Q238" s="301"/>
    </row>
    <row r="239" spans="1:17" x14ac:dyDescent="0.2">
      <c r="A239" s="299"/>
      <c r="B239" s="300"/>
      <c r="C239" s="251"/>
      <c r="D239" s="301"/>
      <c r="E239" s="301"/>
      <c r="F239" s="251"/>
      <c r="G239" s="251"/>
      <c r="H239" s="301"/>
      <c r="I239" s="251"/>
      <c r="J239" s="251"/>
      <c r="K239" s="251"/>
      <c r="L239" s="251"/>
      <c r="M239" s="251"/>
      <c r="N239" s="251"/>
      <c r="O239" s="251"/>
      <c r="P239" s="301"/>
      <c r="Q239" s="301"/>
    </row>
    <row r="240" spans="1:17" x14ac:dyDescent="0.2">
      <c r="A240" s="299"/>
      <c r="B240" s="300"/>
      <c r="C240" s="251"/>
      <c r="D240" s="301"/>
      <c r="E240" s="301"/>
      <c r="F240" s="251"/>
      <c r="G240" s="251"/>
      <c r="H240" s="301"/>
      <c r="I240" s="251"/>
      <c r="J240" s="251"/>
      <c r="K240" s="251"/>
      <c r="L240" s="251"/>
      <c r="M240" s="251"/>
      <c r="N240" s="251"/>
      <c r="O240" s="251"/>
      <c r="P240" s="301"/>
      <c r="Q240" s="301"/>
    </row>
    <row r="241" spans="1:17" x14ac:dyDescent="0.2">
      <c r="A241" s="299"/>
      <c r="B241" s="300"/>
      <c r="C241" s="251"/>
      <c r="D241" s="301"/>
      <c r="E241" s="301"/>
      <c r="F241" s="251"/>
      <c r="G241" s="251"/>
      <c r="H241" s="301"/>
      <c r="I241" s="251"/>
      <c r="J241" s="251"/>
      <c r="K241" s="251"/>
      <c r="L241" s="251"/>
      <c r="M241" s="251"/>
      <c r="N241" s="251"/>
      <c r="O241" s="251"/>
      <c r="P241" s="301"/>
      <c r="Q241" s="301"/>
    </row>
    <row r="242" spans="1:17" x14ac:dyDescent="0.2">
      <c r="A242" s="299"/>
      <c r="B242" s="300"/>
      <c r="C242" s="251"/>
      <c r="D242" s="301"/>
      <c r="E242" s="301"/>
      <c r="F242" s="251"/>
      <c r="G242" s="251"/>
      <c r="H242" s="301"/>
      <c r="I242" s="251"/>
      <c r="J242" s="251"/>
      <c r="K242" s="251"/>
      <c r="L242" s="251"/>
      <c r="M242" s="251"/>
      <c r="N242" s="251"/>
      <c r="O242" s="251"/>
      <c r="P242" s="301"/>
      <c r="Q242" s="301"/>
    </row>
    <row r="243" spans="1:17" x14ac:dyDescent="0.2">
      <c r="A243" s="299"/>
      <c r="B243" s="300"/>
      <c r="C243" s="251"/>
      <c r="D243" s="301"/>
      <c r="E243" s="301"/>
      <c r="F243" s="251"/>
      <c r="G243" s="251"/>
      <c r="H243" s="301"/>
      <c r="I243" s="251"/>
      <c r="J243" s="251"/>
      <c r="K243" s="251"/>
      <c r="L243" s="251"/>
      <c r="M243" s="251"/>
      <c r="N243" s="251"/>
      <c r="O243" s="251"/>
      <c r="P243" s="301"/>
      <c r="Q243" s="301"/>
    </row>
    <row r="244" spans="1:17" x14ac:dyDescent="0.2">
      <c r="A244" s="299"/>
      <c r="B244" s="300"/>
      <c r="C244" s="251"/>
      <c r="D244" s="301"/>
      <c r="E244" s="301"/>
      <c r="F244" s="251"/>
      <c r="G244" s="251"/>
      <c r="H244" s="301"/>
      <c r="I244" s="251"/>
      <c r="J244" s="251"/>
      <c r="K244" s="251"/>
      <c r="L244" s="251"/>
      <c r="M244" s="251"/>
      <c r="N244" s="251"/>
      <c r="O244" s="251"/>
      <c r="P244" s="301"/>
      <c r="Q244" s="301"/>
    </row>
    <row r="245" spans="1:17" x14ac:dyDescent="0.2">
      <c r="A245" s="299"/>
      <c r="B245" s="300"/>
      <c r="C245" s="251"/>
      <c r="D245" s="301"/>
      <c r="E245" s="301"/>
      <c r="F245" s="251"/>
      <c r="G245" s="251"/>
      <c r="H245" s="301"/>
      <c r="I245" s="251"/>
      <c r="J245" s="251"/>
      <c r="K245" s="251"/>
      <c r="L245" s="251"/>
      <c r="M245" s="251"/>
      <c r="N245" s="251"/>
      <c r="O245" s="251"/>
      <c r="P245" s="301"/>
      <c r="Q245" s="301"/>
    </row>
    <row r="246" spans="1:17" x14ac:dyDescent="0.2">
      <c r="A246" s="299"/>
      <c r="B246" s="300"/>
      <c r="C246" s="251"/>
      <c r="D246" s="301"/>
      <c r="E246" s="301"/>
      <c r="F246" s="251"/>
      <c r="G246" s="251"/>
      <c r="H246" s="301"/>
      <c r="I246" s="251"/>
      <c r="J246" s="251"/>
      <c r="K246" s="251"/>
      <c r="L246" s="251"/>
      <c r="M246" s="251"/>
      <c r="N246" s="251"/>
      <c r="O246" s="251"/>
      <c r="P246" s="301"/>
      <c r="Q246" s="301"/>
    </row>
    <row r="247" spans="1:17" x14ac:dyDescent="0.2">
      <c r="A247" s="299"/>
      <c r="B247" s="300"/>
      <c r="C247" s="251"/>
      <c r="D247" s="301"/>
      <c r="E247" s="301"/>
      <c r="F247" s="251"/>
      <c r="G247" s="251"/>
      <c r="H247" s="301"/>
      <c r="I247" s="251"/>
      <c r="J247" s="251"/>
      <c r="K247" s="251"/>
      <c r="L247" s="251"/>
      <c r="M247" s="251"/>
      <c r="N247" s="251"/>
      <c r="O247" s="251"/>
      <c r="P247" s="301"/>
      <c r="Q247" s="301"/>
    </row>
    <row r="248" spans="1:17" x14ac:dyDescent="0.2">
      <c r="A248" s="299"/>
      <c r="B248" s="300"/>
      <c r="C248" s="251"/>
      <c r="D248" s="301"/>
      <c r="E248" s="301"/>
      <c r="F248" s="251"/>
      <c r="G248" s="251"/>
      <c r="H248" s="301"/>
      <c r="I248" s="251"/>
      <c r="J248" s="251"/>
      <c r="K248" s="251"/>
      <c r="L248" s="251"/>
      <c r="M248" s="251"/>
      <c r="N248" s="251"/>
      <c r="O248" s="251"/>
      <c r="P248" s="301"/>
      <c r="Q248" s="301"/>
    </row>
    <row r="249" spans="1:17" x14ac:dyDescent="0.2">
      <c r="A249" s="299"/>
      <c r="B249" s="300"/>
      <c r="C249" s="251"/>
      <c r="D249" s="301"/>
      <c r="E249" s="301"/>
      <c r="F249" s="251"/>
      <c r="G249" s="251"/>
      <c r="H249" s="301"/>
      <c r="I249" s="251"/>
      <c r="J249" s="251"/>
      <c r="K249" s="251"/>
      <c r="L249" s="251"/>
      <c r="M249" s="251"/>
      <c r="N249" s="251"/>
      <c r="O249" s="251"/>
      <c r="P249" s="301"/>
      <c r="Q249" s="301"/>
    </row>
    <row r="250" spans="1:17" x14ac:dyDescent="0.2">
      <c r="A250" s="299"/>
      <c r="B250" s="300"/>
      <c r="C250" s="251"/>
      <c r="D250" s="301"/>
      <c r="E250" s="301"/>
      <c r="F250" s="251"/>
      <c r="G250" s="251"/>
      <c r="H250" s="301"/>
      <c r="I250" s="251"/>
      <c r="J250" s="251"/>
      <c r="K250" s="251"/>
      <c r="L250" s="251"/>
      <c r="M250" s="251"/>
      <c r="N250" s="251"/>
      <c r="O250" s="251"/>
      <c r="P250" s="301"/>
      <c r="Q250" s="301"/>
    </row>
    <row r="251" spans="1:17" x14ac:dyDescent="0.2">
      <c r="A251" s="299"/>
      <c r="B251" s="300"/>
      <c r="C251" s="251"/>
      <c r="D251" s="301"/>
      <c r="E251" s="301"/>
      <c r="F251" s="251"/>
      <c r="G251" s="251"/>
      <c r="H251" s="301"/>
      <c r="I251" s="251"/>
      <c r="J251" s="251"/>
      <c r="K251" s="251"/>
      <c r="L251" s="251"/>
      <c r="M251" s="251"/>
      <c r="N251" s="251"/>
      <c r="O251" s="251"/>
      <c r="P251" s="301"/>
      <c r="Q251" s="301"/>
    </row>
    <row r="252" spans="1:17" x14ac:dyDescent="0.2">
      <c r="A252" s="299"/>
      <c r="B252" s="300"/>
      <c r="C252" s="251"/>
      <c r="D252" s="301"/>
      <c r="E252" s="301"/>
      <c r="F252" s="251"/>
      <c r="G252" s="251"/>
      <c r="H252" s="301"/>
      <c r="I252" s="251"/>
      <c r="J252" s="251"/>
      <c r="K252" s="251"/>
      <c r="L252" s="251"/>
      <c r="M252" s="251"/>
      <c r="N252" s="251"/>
      <c r="O252" s="251"/>
      <c r="P252" s="301"/>
      <c r="Q252" s="301"/>
    </row>
    <row r="253" spans="1:17" x14ac:dyDescent="0.2">
      <c r="A253" s="299"/>
      <c r="B253" s="300"/>
      <c r="C253" s="251"/>
      <c r="D253" s="301"/>
      <c r="E253" s="301"/>
      <c r="F253" s="251"/>
      <c r="G253" s="251"/>
      <c r="H253" s="301"/>
      <c r="I253" s="251"/>
      <c r="J253" s="251"/>
      <c r="K253" s="251"/>
      <c r="L253" s="251"/>
      <c r="M253" s="251"/>
      <c r="N253" s="251"/>
      <c r="O253" s="251"/>
      <c r="P253" s="301"/>
      <c r="Q253" s="301"/>
    </row>
    <row r="254" spans="1:17" x14ac:dyDescent="0.2">
      <c r="A254" s="299"/>
      <c r="B254" s="300"/>
      <c r="C254" s="251"/>
      <c r="D254" s="301"/>
      <c r="E254" s="301"/>
      <c r="F254" s="251"/>
      <c r="G254" s="251"/>
      <c r="H254" s="301"/>
      <c r="I254" s="251"/>
      <c r="J254" s="251"/>
      <c r="K254" s="251"/>
      <c r="L254" s="251"/>
      <c r="M254" s="251"/>
      <c r="N254" s="251"/>
      <c r="O254" s="251"/>
      <c r="P254" s="301"/>
      <c r="Q254" s="301"/>
    </row>
    <row r="255" spans="1:17" x14ac:dyDescent="0.2">
      <c r="A255" s="299"/>
      <c r="B255" s="300"/>
      <c r="C255" s="251"/>
      <c r="D255" s="301"/>
      <c r="E255" s="301"/>
      <c r="F255" s="251"/>
      <c r="G255" s="251"/>
      <c r="H255" s="301"/>
      <c r="I255" s="251"/>
      <c r="J255" s="251"/>
      <c r="K255" s="251"/>
      <c r="L255" s="251"/>
      <c r="M255" s="251"/>
      <c r="N255" s="251"/>
      <c r="O255" s="251"/>
      <c r="P255" s="301"/>
      <c r="Q255" s="301"/>
    </row>
    <row r="256" spans="1:17" x14ac:dyDescent="0.2">
      <c r="A256" s="299"/>
      <c r="B256" s="300"/>
      <c r="C256" s="251"/>
      <c r="D256" s="301"/>
      <c r="E256" s="301"/>
      <c r="F256" s="251"/>
      <c r="G256" s="251"/>
      <c r="H256" s="301"/>
      <c r="I256" s="251"/>
      <c r="J256" s="251"/>
      <c r="K256" s="251"/>
      <c r="L256" s="251"/>
      <c r="M256" s="251"/>
      <c r="N256" s="251"/>
      <c r="O256" s="251"/>
      <c r="P256" s="301"/>
      <c r="Q256" s="301"/>
    </row>
    <row r="257" spans="1:17" x14ac:dyDescent="0.2">
      <c r="A257" s="299"/>
      <c r="B257" s="300"/>
      <c r="C257" s="251"/>
      <c r="D257" s="301"/>
      <c r="E257" s="301"/>
      <c r="F257" s="251"/>
      <c r="G257" s="251"/>
      <c r="H257" s="301"/>
      <c r="I257" s="251"/>
      <c r="J257" s="251"/>
      <c r="K257" s="251"/>
      <c r="L257" s="251"/>
      <c r="M257" s="251"/>
      <c r="N257" s="251"/>
      <c r="O257" s="251"/>
      <c r="P257" s="301"/>
      <c r="Q257" s="301"/>
    </row>
    <row r="258" spans="1:17" x14ac:dyDescent="0.2">
      <c r="A258" s="299"/>
      <c r="B258" s="300"/>
      <c r="C258" s="251"/>
      <c r="D258" s="301"/>
      <c r="E258" s="301"/>
      <c r="F258" s="251"/>
      <c r="G258" s="251"/>
      <c r="H258" s="301"/>
      <c r="I258" s="251"/>
      <c r="J258" s="251"/>
      <c r="K258" s="251"/>
      <c r="L258" s="251"/>
      <c r="M258" s="251"/>
      <c r="N258" s="251"/>
      <c r="O258" s="251"/>
      <c r="P258" s="301"/>
      <c r="Q258" s="301"/>
    </row>
    <row r="259" spans="1:17" x14ac:dyDescent="0.2">
      <c r="A259" s="299"/>
      <c r="B259" s="300"/>
      <c r="C259" s="251"/>
      <c r="D259" s="301"/>
      <c r="E259" s="301"/>
      <c r="F259" s="251"/>
      <c r="G259" s="251"/>
      <c r="H259" s="301"/>
      <c r="I259" s="251"/>
      <c r="J259" s="251"/>
      <c r="K259" s="251"/>
      <c r="L259" s="251"/>
      <c r="M259" s="251"/>
      <c r="N259" s="251"/>
      <c r="O259" s="251"/>
      <c r="P259" s="301"/>
      <c r="Q259" s="301"/>
    </row>
    <row r="260" spans="1:17" x14ac:dyDescent="0.2">
      <c r="A260" s="299"/>
      <c r="B260" s="300"/>
      <c r="C260" s="251"/>
      <c r="D260" s="301"/>
      <c r="E260" s="301"/>
      <c r="F260" s="251"/>
      <c r="G260" s="251"/>
      <c r="H260" s="301"/>
      <c r="I260" s="251"/>
      <c r="J260" s="251"/>
      <c r="K260" s="251"/>
      <c r="L260" s="251"/>
      <c r="M260" s="251"/>
      <c r="N260" s="251"/>
      <c r="O260" s="251"/>
      <c r="P260" s="301"/>
      <c r="Q260" s="301"/>
    </row>
    <row r="261" spans="1:17" x14ac:dyDescent="0.2">
      <c r="A261" s="299"/>
      <c r="B261" s="300"/>
      <c r="C261" s="251"/>
      <c r="D261" s="301"/>
      <c r="E261" s="301"/>
      <c r="F261" s="251"/>
      <c r="G261" s="251"/>
      <c r="H261" s="301"/>
      <c r="I261" s="251"/>
      <c r="J261" s="251"/>
      <c r="K261" s="251"/>
      <c r="L261" s="251"/>
      <c r="M261" s="251"/>
      <c r="N261" s="251"/>
      <c r="O261" s="251"/>
      <c r="P261" s="301"/>
      <c r="Q261" s="301"/>
    </row>
    <row r="262" spans="1:17" x14ac:dyDescent="0.2">
      <c r="A262" s="299"/>
      <c r="B262" s="300"/>
      <c r="C262" s="251"/>
      <c r="D262" s="301"/>
      <c r="E262" s="301"/>
      <c r="F262" s="251"/>
      <c r="G262" s="251"/>
      <c r="H262" s="301"/>
      <c r="I262" s="251"/>
      <c r="J262" s="251"/>
      <c r="K262" s="251"/>
      <c r="L262" s="251"/>
      <c r="M262" s="251"/>
      <c r="N262" s="251"/>
      <c r="O262" s="251"/>
      <c r="P262" s="301"/>
      <c r="Q262" s="301"/>
    </row>
    <row r="263" spans="1:17" x14ac:dyDescent="0.2">
      <c r="A263" s="299"/>
      <c r="B263" s="300"/>
      <c r="C263" s="251"/>
      <c r="D263" s="301"/>
      <c r="E263" s="301"/>
      <c r="F263" s="251"/>
      <c r="G263" s="251"/>
      <c r="H263" s="301"/>
      <c r="I263" s="251"/>
      <c r="J263" s="251"/>
      <c r="K263" s="251"/>
      <c r="L263" s="251"/>
      <c r="M263" s="251"/>
      <c r="N263" s="251"/>
      <c r="O263" s="251"/>
      <c r="P263" s="301"/>
      <c r="Q263" s="301"/>
    </row>
    <row r="264" spans="1:17" x14ac:dyDescent="0.2">
      <c r="A264" s="299"/>
      <c r="B264" s="300"/>
      <c r="C264" s="251"/>
      <c r="D264" s="301"/>
      <c r="E264" s="301"/>
      <c r="F264" s="251"/>
      <c r="G264" s="251"/>
      <c r="H264" s="301"/>
      <c r="I264" s="251"/>
      <c r="J264" s="251"/>
      <c r="K264" s="251"/>
      <c r="L264" s="251"/>
      <c r="M264" s="251"/>
      <c r="N264" s="251"/>
      <c r="O264" s="251"/>
      <c r="P264" s="301"/>
      <c r="Q264" s="301"/>
    </row>
    <row r="265" spans="1:17" x14ac:dyDescent="0.2">
      <c r="A265" s="299"/>
      <c r="B265" s="300"/>
      <c r="C265" s="251"/>
      <c r="D265" s="301"/>
      <c r="E265" s="301"/>
      <c r="F265" s="251"/>
      <c r="G265" s="251"/>
      <c r="H265" s="301"/>
      <c r="I265" s="251"/>
      <c r="J265" s="251"/>
      <c r="K265" s="251"/>
      <c r="L265" s="251"/>
      <c r="M265" s="251"/>
      <c r="N265" s="251"/>
      <c r="O265" s="251"/>
      <c r="P265" s="301"/>
      <c r="Q265" s="301"/>
    </row>
    <row r="266" spans="1:17" x14ac:dyDescent="0.2">
      <c r="A266" s="299"/>
      <c r="B266" s="300"/>
      <c r="C266" s="251"/>
      <c r="D266" s="301"/>
      <c r="E266" s="301"/>
      <c r="F266" s="251"/>
      <c r="G266" s="251"/>
      <c r="H266" s="301"/>
      <c r="I266" s="251"/>
      <c r="J266" s="251"/>
      <c r="K266" s="251"/>
      <c r="L266" s="251"/>
      <c r="M266" s="251"/>
      <c r="N266" s="251"/>
      <c r="O266" s="251"/>
      <c r="P266" s="301"/>
      <c r="Q266" s="301"/>
    </row>
    <row r="267" spans="1:17" x14ac:dyDescent="0.2">
      <c r="A267" s="299"/>
      <c r="B267" s="300"/>
      <c r="C267" s="251"/>
      <c r="D267" s="301"/>
      <c r="E267" s="301"/>
      <c r="F267" s="251"/>
      <c r="G267" s="251"/>
      <c r="H267" s="301"/>
      <c r="I267" s="251"/>
      <c r="J267" s="251"/>
      <c r="K267" s="251"/>
      <c r="L267" s="251"/>
      <c r="M267" s="251"/>
      <c r="N267" s="251"/>
      <c r="O267" s="251"/>
      <c r="P267" s="301"/>
      <c r="Q267" s="301"/>
    </row>
    <row r="268" spans="1:17" x14ac:dyDescent="0.2">
      <c r="A268" s="299"/>
      <c r="B268" s="300"/>
      <c r="C268" s="251"/>
      <c r="D268" s="301"/>
      <c r="E268" s="301"/>
      <c r="F268" s="251"/>
      <c r="G268" s="251"/>
      <c r="H268" s="301"/>
      <c r="I268" s="251"/>
      <c r="J268" s="251"/>
      <c r="K268" s="251"/>
      <c r="L268" s="251"/>
      <c r="M268" s="251"/>
      <c r="N268" s="251"/>
      <c r="O268" s="251"/>
      <c r="P268" s="301"/>
      <c r="Q268" s="301"/>
    </row>
    <row r="269" spans="1:17" x14ac:dyDescent="0.2">
      <c r="A269" s="299"/>
      <c r="B269" s="300"/>
      <c r="C269" s="251"/>
      <c r="D269" s="301"/>
      <c r="E269" s="301"/>
      <c r="F269" s="251"/>
      <c r="G269" s="251"/>
      <c r="H269" s="301"/>
      <c r="I269" s="251"/>
      <c r="J269" s="251"/>
      <c r="K269" s="251"/>
      <c r="L269" s="251"/>
      <c r="M269" s="251"/>
      <c r="N269" s="251"/>
      <c r="O269" s="251"/>
      <c r="P269" s="301"/>
      <c r="Q269" s="301"/>
    </row>
    <row r="270" spans="1:17" x14ac:dyDescent="0.2">
      <c r="A270" s="299"/>
      <c r="B270" s="300"/>
      <c r="C270" s="251"/>
      <c r="D270" s="301"/>
      <c r="E270" s="301"/>
      <c r="F270" s="251"/>
      <c r="G270" s="251"/>
      <c r="H270" s="301"/>
      <c r="I270" s="251"/>
      <c r="J270" s="251"/>
      <c r="K270" s="251"/>
      <c r="L270" s="251"/>
      <c r="M270" s="251"/>
      <c r="N270" s="251"/>
      <c r="O270" s="251"/>
      <c r="P270" s="301"/>
      <c r="Q270" s="301"/>
    </row>
    <row r="271" spans="1:17" x14ac:dyDescent="0.2">
      <c r="A271" s="299"/>
      <c r="B271" s="300"/>
      <c r="C271" s="251"/>
      <c r="D271" s="301"/>
      <c r="E271" s="301"/>
      <c r="F271" s="251"/>
      <c r="G271" s="251"/>
      <c r="H271" s="301"/>
      <c r="I271" s="251"/>
      <c r="J271" s="251"/>
      <c r="K271" s="251"/>
      <c r="L271" s="251"/>
      <c r="M271" s="251"/>
      <c r="N271" s="251"/>
      <c r="O271" s="251"/>
      <c r="P271" s="301"/>
      <c r="Q271" s="301"/>
    </row>
    <row r="272" spans="1:17" x14ac:dyDescent="0.2">
      <c r="A272" s="299"/>
      <c r="B272" s="300"/>
      <c r="C272" s="251"/>
      <c r="D272" s="301"/>
      <c r="E272" s="301"/>
      <c r="F272" s="251"/>
      <c r="G272" s="251"/>
      <c r="H272" s="301"/>
      <c r="I272" s="251"/>
      <c r="J272" s="251"/>
      <c r="K272" s="251"/>
      <c r="L272" s="251"/>
      <c r="M272" s="251"/>
      <c r="N272" s="251"/>
      <c r="O272" s="251"/>
      <c r="P272" s="301"/>
      <c r="Q272" s="301"/>
    </row>
    <row r="273" spans="1:17" x14ac:dyDescent="0.2">
      <c r="A273" s="299"/>
      <c r="B273" s="300"/>
      <c r="C273" s="251"/>
      <c r="D273" s="301"/>
      <c r="E273" s="301"/>
      <c r="F273" s="251"/>
      <c r="G273" s="251"/>
      <c r="H273" s="301"/>
      <c r="I273" s="251"/>
      <c r="J273" s="251"/>
      <c r="K273" s="251"/>
      <c r="L273" s="251"/>
      <c r="M273" s="251"/>
      <c r="N273" s="251"/>
      <c r="O273" s="251"/>
      <c r="P273" s="301"/>
      <c r="Q273" s="301"/>
    </row>
    <row r="274" spans="1:17" x14ac:dyDescent="0.2">
      <c r="A274" s="299"/>
      <c r="B274" s="300"/>
      <c r="C274" s="251"/>
      <c r="D274" s="301"/>
      <c r="E274" s="301"/>
      <c r="F274" s="251"/>
      <c r="G274" s="251"/>
      <c r="H274" s="301"/>
      <c r="I274" s="251"/>
      <c r="J274" s="251"/>
      <c r="K274" s="251"/>
      <c r="L274" s="251"/>
      <c r="M274" s="251"/>
      <c r="N274" s="251"/>
      <c r="O274" s="251"/>
      <c r="P274" s="301"/>
      <c r="Q274" s="301"/>
    </row>
    <row r="275" spans="1:17" x14ac:dyDescent="0.2">
      <c r="A275" s="299"/>
      <c r="B275" s="300"/>
      <c r="C275" s="251"/>
      <c r="D275" s="301"/>
      <c r="E275" s="301"/>
      <c r="F275" s="251"/>
      <c r="G275" s="251"/>
      <c r="H275" s="301"/>
      <c r="I275" s="251"/>
      <c r="J275" s="251"/>
      <c r="K275" s="251"/>
      <c r="L275" s="251"/>
      <c r="M275" s="251"/>
      <c r="N275" s="251"/>
      <c r="O275" s="251"/>
      <c r="P275" s="301"/>
      <c r="Q275" s="301"/>
    </row>
    <row r="276" spans="1:17" x14ac:dyDescent="0.2">
      <c r="A276" s="299"/>
      <c r="B276" s="300"/>
      <c r="C276" s="251"/>
      <c r="D276" s="301"/>
      <c r="E276" s="301"/>
      <c r="F276" s="251"/>
      <c r="G276" s="251"/>
      <c r="H276" s="301"/>
      <c r="I276" s="251"/>
      <c r="J276" s="251"/>
      <c r="K276" s="251"/>
      <c r="L276" s="251"/>
      <c r="M276" s="251"/>
      <c r="N276" s="251"/>
      <c r="O276" s="251"/>
      <c r="P276" s="301"/>
      <c r="Q276" s="301"/>
    </row>
    <row r="277" spans="1:17" x14ac:dyDescent="0.2">
      <c r="A277" s="299"/>
      <c r="B277" s="300"/>
      <c r="C277" s="251"/>
      <c r="D277" s="301"/>
      <c r="E277" s="301"/>
      <c r="F277" s="251"/>
      <c r="G277" s="251"/>
      <c r="H277" s="301"/>
      <c r="I277" s="251"/>
      <c r="J277" s="251"/>
      <c r="K277" s="251"/>
      <c r="L277" s="251"/>
      <c r="M277" s="251"/>
      <c r="N277" s="251"/>
      <c r="O277" s="251"/>
      <c r="P277" s="301"/>
      <c r="Q277" s="301"/>
    </row>
    <row r="278" spans="1:17" x14ac:dyDescent="0.2">
      <c r="A278" s="299"/>
      <c r="B278" s="300"/>
      <c r="C278" s="251"/>
      <c r="D278" s="301"/>
      <c r="E278" s="301"/>
      <c r="F278" s="251"/>
      <c r="G278" s="251"/>
      <c r="H278" s="301"/>
      <c r="I278" s="251"/>
      <c r="J278" s="251"/>
      <c r="K278" s="251"/>
      <c r="L278" s="251"/>
      <c r="M278" s="251"/>
      <c r="N278" s="251"/>
      <c r="O278" s="251"/>
      <c r="P278" s="301"/>
      <c r="Q278" s="301"/>
    </row>
    <row r="279" spans="1:17" x14ac:dyDescent="0.2">
      <c r="A279" s="299"/>
      <c r="B279" s="300"/>
      <c r="C279" s="251"/>
      <c r="D279" s="301"/>
      <c r="E279" s="301"/>
      <c r="F279" s="251"/>
      <c r="G279" s="251"/>
      <c r="H279" s="301"/>
      <c r="I279" s="251"/>
      <c r="J279" s="251"/>
      <c r="K279" s="251"/>
      <c r="L279" s="251"/>
      <c r="M279" s="251"/>
      <c r="N279" s="251"/>
      <c r="O279" s="251"/>
      <c r="P279" s="301"/>
      <c r="Q279" s="301"/>
    </row>
    <row r="280" spans="1:17" x14ac:dyDescent="0.2">
      <c r="A280" s="299"/>
      <c r="B280" s="300"/>
      <c r="C280" s="251"/>
      <c r="D280" s="301"/>
      <c r="E280" s="301"/>
      <c r="F280" s="251"/>
      <c r="G280" s="251"/>
      <c r="H280" s="301"/>
      <c r="I280" s="251"/>
      <c r="J280" s="251"/>
      <c r="K280" s="251"/>
      <c r="L280" s="251"/>
      <c r="M280" s="251"/>
      <c r="N280" s="251"/>
      <c r="O280" s="251"/>
      <c r="P280" s="301"/>
      <c r="Q280" s="301"/>
    </row>
    <row r="281" spans="1:17" x14ac:dyDescent="0.2">
      <c r="A281" s="299"/>
      <c r="B281" s="300"/>
      <c r="C281" s="251"/>
      <c r="D281" s="301"/>
      <c r="E281" s="301"/>
      <c r="F281" s="251"/>
      <c r="G281" s="251"/>
      <c r="H281" s="301"/>
      <c r="I281" s="251"/>
      <c r="J281" s="251"/>
      <c r="K281" s="251"/>
      <c r="L281" s="251"/>
      <c r="M281" s="251"/>
      <c r="N281" s="251"/>
      <c r="O281" s="251"/>
      <c r="P281" s="301"/>
      <c r="Q281" s="301"/>
    </row>
    <row r="282" spans="1:17" x14ac:dyDescent="0.2">
      <c r="A282" s="299"/>
      <c r="B282" s="300"/>
      <c r="C282" s="251"/>
      <c r="D282" s="301"/>
      <c r="E282" s="301"/>
      <c r="F282" s="251"/>
      <c r="G282" s="251"/>
      <c r="H282" s="301"/>
      <c r="I282" s="251"/>
      <c r="J282" s="251"/>
      <c r="K282" s="251"/>
      <c r="L282" s="251"/>
      <c r="M282" s="251"/>
      <c r="N282" s="251"/>
      <c r="O282" s="251"/>
      <c r="P282" s="301"/>
      <c r="Q282" s="301"/>
    </row>
    <row r="283" spans="1:17" x14ac:dyDescent="0.2">
      <c r="A283" s="299"/>
      <c r="B283" s="300"/>
      <c r="C283" s="251"/>
      <c r="D283" s="301"/>
      <c r="E283" s="301"/>
      <c r="F283" s="251"/>
      <c r="G283" s="251"/>
      <c r="H283" s="301"/>
      <c r="I283" s="251"/>
      <c r="J283" s="251"/>
      <c r="K283" s="251"/>
      <c r="L283" s="251"/>
      <c r="M283" s="251"/>
      <c r="N283" s="251"/>
      <c r="O283" s="251"/>
      <c r="P283" s="301"/>
      <c r="Q283" s="301"/>
    </row>
    <row r="284" spans="1:17" x14ac:dyDescent="0.2">
      <c r="A284" s="299"/>
      <c r="B284" s="300"/>
      <c r="C284" s="251"/>
      <c r="D284" s="301"/>
      <c r="E284" s="301"/>
      <c r="F284" s="251"/>
      <c r="G284" s="251"/>
      <c r="H284" s="301"/>
      <c r="I284" s="251"/>
      <c r="J284" s="251"/>
      <c r="K284" s="251"/>
      <c r="L284" s="251"/>
      <c r="M284" s="251"/>
      <c r="N284" s="251"/>
      <c r="O284" s="251"/>
      <c r="P284" s="301"/>
      <c r="Q284" s="301"/>
    </row>
    <row r="285" spans="1:17" x14ac:dyDescent="0.2">
      <c r="A285" s="299"/>
      <c r="B285" s="300"/>
      <c r="C285" s="251"/>
      <c r="D285" s="301"/>
      <c r="E285" s="301"/>
      <c r="F285" s="251"/>
      <c r="G285" s="251"/>
      <c r="H285" s="301"/>
      <c r="I285" s="251"/>
      <c r="J285" s="251"/>
      <c r="K285" s="251"/>
      <c r="L285" s="251"/>
      <c r="M285" s="251"/>
      <c r="N285" s="251"/>
      <c r="O285" s="251"/>
      <c r="P285" s="301"/>
      <c r="Q285" s="301"/>
    </row>
    <row r="286" spans="1:17" x14ac:dyDescent="0.2">
      <c r="A286" s="299"/>
      <c r="B286" s="300"/>
      <c r="C286" s="251"/>
      <c r="D286" s="301"/>
      <c r="E286" s="301"/>
      <c r="F286" s="251"/>
      <c r="G286" s="251"/>
      <c r="H286" s="301"/>
      <c r="I286" s="251"/>
      <c r="J286" s="251"/>
      <c r="K286" s="251"/>
      <c r="L286" s="251"/>
      <c r="M286" s="251"/>
      <c r="N286" s="251"/>
      <c r="O286" s="251"/>
      <c r="P286" s="301"/>
      <c r="Q286" s="301"/>
    </row>
    <row r="287" spans="1:17" x14ac:dyDescent="0.2">
      <c r="A287" s="299"/>
      <c r="B287" s="300"/>
      <c r="C287" s="251"/>
      <c r="D287" s="301"/>
      <c r="E287" s="301"/>
      <c r="F287" s="251"/>
      <c r="G287" s="251"/>
      <c r="H287" s="301"/>
      <c r="I287" s="251"/>
      <c r="J287" s="251"/>
      <c r="K287" s="251"/>
      <c r="L287" s="251"/>
      <c r="M287" s="251"/>
      <c r="N287" s="251"/>
      <c r="O287" s="251"/>
      <c r="P287" s="301"/>
      <c r="Q287" s="301"/>
    </row>
    <row r="288" spans="1:17" x14ac:dyDescent="0.2">
      <c r="A288" s="299"/>
      <c r="B288" s="300"/>
      <c r="C288" s="251"/>
      <c r="D288" s="301"/>
      <c r="E288" s="301"/>
      <c r="F288" s="251"/>
      <c r="G288" s="251"/>
      <c r="H288" s="301"/>
      <c r="I288" s="251"/>
      <c r="J288" s="251"/>
      <c r="K288" s="251"/>
      <c r="L288" s="251"/>
      <c r="M288" s="251"/>
      <c r="N288" s="251"/>
      <c r="O288" s="251"/>
      <c r="P288" s="301"/>
      <c r="Q288" s="301"/>
    </row>
    <row r="289" spans="1:17" x14ac:dyDescent="0.2">
      <c r="A289" s="299"/>
      <c r="B289" s="300"/>
      <c r="C289" s="251"/>
      <c r="D289" s="301"/>
      <c r="E289" s="301"/>
      <c r="F289" s="251"/>
      <c r="G289" s="251"/>
      <c r="H289" s="301"/>
      <c r="I289" s="251"/>
      <c r="J289" s="251"/>
      <c r="K289" s="251"/>
      <c r="L289" s="251"/>
      <c r="M289" s="251"/>
      <c r="N289" s="251"/>
      <c r="O289" s="251"/>
      <c r="P289" s="301"/>
      <c r="Q289" s="301"/>
    </row>
    <row r="290" spans="1:17" x14ac:dyDescent="0.2">
      <c r="A290" s="299"/>
      <c r="B290" s="300"/>
      <c r="C290" s="251"/>
      <c r="D290" s="301"/>
      <c r="E290" s="301"/>
      <c r="F290" s="251"/>
      <c r="G290" s="251"/>
      <c r="H290" s="301"/>
      <c r="I290" s="251"/>
      <c r="J290" s="251"/>
      <c r="K290" s="251"/>
      <c r="L290" s="251"/>
      <c r="M290" s="251"/>
      <c r="N290" s="251"/>
      <c r="O290" s="251"/>
      <c r="P290" s="301"/>
      <c r="Q290" s="301"/>
    </row>
    <row r="291" spans="1:17" x14ac:dyDescent="0.2">
      <c r="A291" s="299"/>
      <c r="B291" s="300"/>
      <c r="C291" s="251"/>
      <c r="D291" s="301"/>
      <c r="E291" s="301"/>
      <c r="F291" s="251"/>
      <c r="G291" s="251"/>
      <c r="H291" s="301"/>
      <c r="I291" s="251"/>
      <c r="J291" s="251"/>
      <c r="K291" s="251"/>
      <c r="L291" s="251"/>
      <c r="M291" s="251"/>
      <c r="N291" s="251"/>
      <c r="O291" s="251"/>
      <c r="P291" s="301"/>
      <c r="Q291" s="301"/>
    </row>
    <row r="292" spans="1:17" x14ac:dyDescent="0.2">
      <c r="A292" s="299"/>
      <c r="B292" s="300"/>
      <c r="C292" s="251"/>
      <c r="D292" s="301"/>
      <c r="E292" s="301"/>
      <c r="F292" s="251"/>
      <c r="G292" s="251"/>
      <c r="H292" s="301"/>
      <c r="I292" s="251"/>
      <c r="J292" s="251"/>
      <c r="K292" s="251"/>
      <c r="L292" s="251"/>
      <c r="M292" s="251"/>
      <c r="N292" s="251"/>
      <c r="O292" s="251"/>
      <c r="P292" s="301"/>
      <c r="Q292" s="301"/>
    </row>
    <row r="293" spans="1:17" x14ac:dyDescent="0.2">
      <c r="A293" s="299"/>
      <c r="B293" s="300"/>
      <c r="C293" s="251"/>
      <c r="D293" s="301"/>
      <c r="E293" s="301"/>
      <c r="F293" s="251"/>
      <c r="G293" s="251"/>
      <c r="H293" s="301"/>
      <c r="I293" s="251"/>
      <c r="J293" s="251"/>
      <c r="K293" s="251"/>
      <c r="L293" s="251"/>
      <c r="M293" s="251"/>
      <c r="N293" s="251"/>
      <c r="O293" s="251"/>
      <c r="P293" s="301"/>
      <c r="Q293" s="301"/>
    </row>
    <row r="294" spans="1:17" x14ac:dyDescent="0.2">
      <c r="A294" s="299"/>
      <c r="B294" s="300"/>
      <c r="C294" s="251"/>
      <c r="D294" s="301"/>
      <c r="E294" s="301"/>
      <c r="F294" s="251"/>
      <c r="G294" s="251"/>
      <c r="H294" s="301"/>
      <c r="I294" s="251"/>
      <c r="J294" s="251"/>
      <c r="K294" s="251"/>
      <c r="L294" s="251"/>
      <c r="M294" s="251"/>
      <c r="N294" s="251"/>
      <c r="O294" s="251"/>
      <c r="P294" s="301"/>
      <c r="Q294" s="301"/>
    </row>
    <row r="295" spans="1:17" x14ac:dyDescent="0.2">
      <c r="A295" s="299"/>
      <c r="B295" s="300"/>
      <c r="C295" s="251"/>
      <c r="D295" s="301"/>
      <c r="E295" s="301"/>
      <c r="F295" s="251"/>
      <c r="G295" s="251"/>
      <c r="H295" s="301"/>
      <c r="I295" s="251"/>
      <c r="J295" s="251"/>
      <c r="K295" s="251"/>
      <c r="L295" s="251"/>
      <c r="M295" s="251"/>
      <c r="N295" s="251"/>
      <c r="O295" s="251"/>
      <c r="P295" s="301"/>
      <c r="Q295" s="301"/>
    </row>
    <row r="296" spans="1:17" x14ac:dyDescent="0.2">
      <c r="A296" s="299"/>
      <c r="B296" s="300"/>
      <c r="C296" s="251"/>
      <c r="D296" s="301"/>
      <c r="E296" s="301"/>
      <c r="F296" s="251"/>
      <c r="G296" s="251"/>
      <c r="H296" s="301"/>
      <c r="I296" s="251"/>
      <c r="J296" s="251"/>
      <c r="K296" s="251"/>
      <c r="L296" s="251"/>
      <c r="M296" s="251"/>
      <c r="N296" s="251"/>
      <c r="O296" s="251"/>
      <c r="P296" s="301"/>
      <c r="Q296" s="301"/>
    </row>
    <row r="297" spans="1:17" x14ac:dyDescent="0.2">
      <c r="A297" s="299"/>
      <c r="B297" s="300"/>
      <c r="C297" s="251"/>
      <c r="D297" s="301"/>
      <c r="E297" s="301"/>
      <c r="F297" s="251"/>
      <c r="G297" s="251"/>
      <c r="H297" s="301"/>
      <c r="I297" s="251"/>
      <c r="J297" s="251"/>
      <c r="K297" s="251"/>
      <c r="L297" s="251"/>
      <c r="M297" s="251"/>
      <c r="N297" s="251"/>
      <c r="O297" s="251"/>
      <c r="P297" s="301"/>
      <c r="Q297" s="301"/>
    </row>
    <row r="298" spans="1:17" x14ac:dyDescent="0.2">
      <c r="A298" s="299"/>
      <c r="B298" s="300"/>
      <c r="C298" s="251"/>
      <c r="D298" s="301"/>
      <c r="E298" s="301"/>
      <c r="F298" s="251"/>
      <c r="G298" s="251"/>
      <c r="H298" s="301"/>
      <c r="I298" s="251"/>
      <c r="J298" s="251"/>
      <c r="K298" s="251"/>
      <c r="L298" s="251"/>
      <c r="M298" s="251"/>
      <c r="N298" s="251"/>
      <c r="O298" s="251"/>
      <c r="P298" s="301"/>
      <c r="Q298" s="301"/>
    </row>
    <row r="299" spans="1:17" x14ac:dyDescent="0.2">
      <c r="A299" s="299"/>
      <c r="B299" s="300"/>
      <c r="C299" s="251"/>
      <c r="D299" s="301"/>
      <c r="E299" s="301"/>
      <c r="F299" s="251"/>
      <c r="G299" s="251"/>
      <c r="H299" s="301"/>
      <c r="I299" s="251"/>
      <c r="J299" s="251"/>
      <c r="K299" s="251"/>
      <c r="L299" s="251"/>
      <c r="M299" s="251"/>
      <c r="N299" s="251"/>
      <c r="O299" s="251"/>
      <c r="P299" s="301"/>
      <c r="Q299" s="301"/>
    </row>
    <row r="300" spans="1:17" x14ac:dyDescent="0.2">
      <c r="A300" s="299"/>
      <c r="B300" s="300"/>
      <c r="C300" s="251"/>
      <c r="D300" s="301"/>
      <c r="E300" s="301"/>
      <c r="F300" s="251"/>
      <c r="G300" s="251"/>
      <c r="H300" s="301"/>
      <c r="I300" s="251"/>
      <c r="J300" s="251"/>
      <c r="K300" s="251"/>
      <c r="L300" s="251"/>
      <c r="M300" s="251"/>
      <c r="N300" s="251"/>
      <c r="O300" s="251"/>
      <c r="P300" s="301"/>
      <c r="Q300" s="301"/>
    </row>
    <row r="301" spans="1:17" x14ac:dyDescent="0.2">
      <c r="A301" s="299"/>
      <c r="B301" s="300"/>
      <c r="C301" s="251"/>
      <c r="D301" s="301"/>
      <c r="E301" s="301"/>
      <c r="F301" s="251"/>
      <c r="G301" s="251"/>
      <c r="H301" s="301"/>
      <c r="I301" s="251"/>
      <c r="J301" s="251"/>
      <c r="K301" s="251"/>
      <c r="L301" s="251"/>
      <c r="M301" s="251"/>
      <c r="N301" s="251"/>
      <c r="O301" s="251"/>
      <c r="P301" s="301"/>
      <c r="Q301" s="301"/>
    </row>
    <row r="302" spans="1:17" x14ac:dyDescent="0.2">
      <c r="A302" s="299"/>
      <c r="B302" s="300"/>
      <c r="C302" s="251"/>
      <c r="D302" s="301"/>
      <c r="E302" s="301"/>
      <c r="F302" s="251"/>
      <c r="G302" s="251"/>
      <c r="H302" s="301"/>
      <c r="I302" s="251"/>
      <c r="J302" s="251"/>
      <c r="K302" s="251"/>
      <c r="L302" s="251"/>
      <c r="M302" s="251"/>
      <c r="N302" s="251"/>
      <c r="O302" s="251"/>
      <c r="P302" s="301"/>
      <c r="Q302" s="301"/>
    </row>
    <row r="303" spans="1:17" x14ac:dyDescent="0.2">
      <c r="A303" s="299"/>
      <c r="B303" s="300"/>
      <c r="C303" s="251"/>
      <c r="D303" s="301"/>
      <c r="E303" s="301"/>
      <c r="F303" s="251"/>
      <c r="G303" s="251"/>
      <c r="H303" s="301"/>
      <c r="I303" s="251"/>
      <c r="J303" s="251"/>
      <c r="K303" s="251"/>
      <c r="L303" s="251"/>
      <c r="M303" s="251"/>
      <c r="N303" s="251"/>
      <c r="O303" s="251"/>
      <c r="P303" s="301"/>
      <c r="Q303" s="301"/>
    </row>
    <row r="304" spans="1:17" x14ac:dyDescent="0.2">
      <c r="A304" s="299"/>
      <c r="B304" s="300"/>
      <c r="C304" s="251"/>
      <c r="D304" s="301"/>
      <c r="E304" s="301"/>
      <c r="F304" s="251"/>
      <c r="G304" s="251"/>
      <c r="H304" s="301"/>
      <c r="I304" s="251"/>
      <c r="J304" s="251"/>
      <c r="K304" s="251"/>
      <c r="L304" s="251"/>
      <c r="M304" s="251"/>
      <c r="N304" s="251"/>
      <c r="O304" s="251"/>
      <c r="P304" s="301"/>
      <c r="Q304" s="301"/>
    </row>
    <row r="305" spans="1:17" x14ac:dyDescent="0.2">
      <c r="A305" s="299"/>
      <c r="B305" s="300"/>
      <c r="C305" s="251"/>
      <c r="D305" s="301"/>
      <c r="E305" s="301"/>
      <c r="F305" s="251"/>
      <c r="G305" s="251"/>
      <c r="H305" s="301"/>
      <c r="I305" s="251"/>
      <c r="J305" s="251"/>
      <c r="K305" s="251"/>
      <c r="L305" s="251"/>
      <c r="M305" s="251"/>
      <c r="N305" s="251"/>
      <c r="O305" s="251"/>
      <c r="P305" s="301"/>
      <c r="Q305" s="301"/>
    </row>
    <row r="306" spans="1:17" x14ac:dyDescent="0.2">
      <c r="A306" s="299"/>
      <c r="B306" s="300"/>
      <c r="C306" s="251"/>
      <c r="D306" s="301"/>
      <c r="E306" s="301"/>
      <c r="F306" s="251"/>
      <c r="G306" s="251"/>
      <c r="H306" s="301"/>
      <c r="I306" s="251"/>
      <c r="J306" s="251"/>
      <c r="K306" s="251"/>
      <c r="L306" s="251"/>
      <c r="M306" s="251"/>
      <c r="N306" s="251"/>
      <c r="O306" s="251"/>
      <c r="P306" s="301"/>
      <c r="Q306" s="301"/>
    </row>
    <row r="307" spans="1:17" x14ac:dyDescent="0.2">
      <c r="A307" s="299"/>
      <c r="B307" s="300"/>
      <c r="C307" s="251"/>
      <c r="D307" s="301"/>
      <c r="E307" s="301"/>
      <c r="F307" s="251"/>
      <c r="G307" s="251"/>
      <c r="H307" s="301"/>
      <c r="I307" s="251"/>
      <c r="J307" s="251"/>
      <c r="K307" s="251"/>
      <c r="L307" s="251"/>
      <c r="M307" s="251"/>
      <c r="N307" s="251"/>
      <c r="O307" s="251"/>
      <c r="P307" s="301"/>
      <c r="Q307" s="301"/>
    </row>
    <row r="308" spans="1:17" x14ac:dyDescent="0.2">
      <c r="A308" s="299"/>
      <c r="B308" s="300"/>
      <c r="C308" s="251"/>
      <c r="D308" s="301"/>
      <c r="E308" s="301"/>
      <c r="F308" s="251"/>
      <c r="G308" s="251"/>
      <c r="H308" s="301"/>
      <c r="I308" s="251"/>
      <c r="J308" s="251"/>
      <c r="K308" s="251"/>
      <c r="L308" s="251"/>
      <c r="M308" s="251"/>
      <c r="N308" s="251"/>
      <c r="O308" s="251"/>
      <c r="P308" s="301"/>
      <c r="Q308" s="301"/>
    </row>
    <row r="309" spans="1:17" x14ac:dyDescent="0.2">
      <c r="A309" s="299"/>
      <c r="B309" s="300"/>
      <c r="C309" s="251"/>
      <c r="D309" s="301"/>
      <c r="E309" s="301"/>
      <c r="F309" s="251"/>
      <c r="G309" s="251"/>
      <c r="H309" s="301"/>
      <c r="I309" s="251"/>
      <c r="J309" s="251"/>
      <c r="K309" s="251"/>
      <c r="L309" s="251"/>
      <c r="M309" s="251"/>
      <c r="N309" s="251"/>
      <c r="O309" s="251"/>
      <c r="P309" s="301"/>
      <c r="Q309" s="301"/>
    </row>
    <row r="310" spans="1:17" x14ac:dyDescent="0.2">
      <c r="A310" s="299"/>
      <c r="B310" s="300"/>
      <c r="C310" s="251"/>
      <c r="D310" s="301"/>
      <c r="E310" s="301"/>
      <c r="F310" s="251"/>
      <c r="G310" s="251"/>
      <c r="H310" s="301"/>
      <c r="I310" s="251"/>
      <c r="J310" s="251"/>
      <c r="K310" s="251"/>
      <c r="L310" s="251"/>
      <c r="M310" s="251"/>
      <c r="N310" s="251"/>
      <c r="O310" s="251"/>
      <c r="P310" s="301"/>
      <c r="Q310" s="301"/>
    </row>
    <row r="311" spans="1:17" x14ac:dyDescent="0.2">
      <c r="A311" s="299"/>
      <c r="B311" s="300"/>
      <c r="C311" s="251"/>
      <c r="D311" s="301"/>
      <c r="E311" s="301"/>
      <c r="F311" s="251"/>
      <c r="G311" s="251"/>
      <c r="H311" s="301"/>
      <c r="I311" s="251"/>
      <c r="J311" s="251"/>
      <c r="K311" s="251"/>
      <c r="L311" s="251"/>
      <c r="M311" s="251"/>
      <c r="N311" s="251"/>
      <c r="O311" s="251"/>
      <c r="P311" s="301"/>
      <c r="Q311" s="301"/>
    </row>
    <row r="312" spans="1:17" x14ac:dyDescent="0.2">
      <c r="A312" s="299"/>
      <c r="B312" s="300"/>
      <c r="C312" s="251"/>
      <c r="D312" s="301"/>
      <c r="E312" s="301"/>
      <c r="F312" s="251"/>
      <c r="G312" s="251"/>
      <c r="H312" s="301"/>
      <c r="I312" s="251"/>
      <c r="J312" s="251"/>
      <c r="K312" s="251"/>
      <c r="L312" s="251"/>
      <c r="M312" s="251"/>
      <c r="N312" s="251"/>
      <c r="O312" s="251"/>
      <c r="P312" s="301"/>
      <c r="Q312" s="301"/>
    </row>
    <row r="313" spans="1:17" x14ac:dyDescent="0.2">
      <c r="A313" s="299"/>
      <c r="B313" s="300"/>
      <c r="C313" s="251"/>
      <c r="D313" s="301"/>
      <c r="E313" s="301"/>
      <c r="F313" s="251"/>
      <c r="G313" s="251"/>
      <c r="H313" s="301"/>
      <c r="I313" s="251"/>
      <c r="J313" s="251"/>
      <c r="K313" s="251"/>
      <c r="L313" s="251"/>
      <c r="M313" s="251"/>
      <c r="N313" s="251"/>
      <c r="O313" s="251"/>
      <c r="P313" s="301"/>
      <c r="Q313" s="301"/>
    </row>
    <row r="314" spans="1:17" x14ac:dyDescent="0.2">
      <c r="A314" s="299"/>
      <c r="B314" s="300"/>
      <c r="C314" s="251"/>
      <c r="D314" s="301"/>
      <c r="E314" s="301"/>
      <c r="F314" s="251"/>
      <c r="G314" s="251"/>
      <c r="H314" s="301"/>
      <c r="I314" s="251"/>
      <c r="J314" s="251"/>
      <c r="K314" s="251"/>
      <c r="L314" s="251"/>
      <c r="M314" s="251"/>
      <c r="N314" s="251"/>
      <c r="O314" s="251"/>
      <c r="P314" s="301"/>
      <c r="Q314" s="301"/>
    </row>
    <row r="315" spans="1:17" x14ac:dyDescent="0.2">
      <c r="A315" s="299"/>
      <c r="B315" s="300"/>
      <c r="C315" s="251"/>
      <c r="D315" s="301"/>
      <c r="E315" s="301"/>
      <c r="F315" s="251"/>
      <c r="G315" s="251"/>
      <c r="H315" s="301"/>
      <c r="I315" s="251"/>
      <c r="J315" s="251"/>
      <c r="K315" s="251"/>
      <c r="L315" s="251"/>
      <c r="M315" s="251"/>
      <c r="N315" s="251"/>
      <c r="O315" s="251"/>
      <c r="P315" s="301"/>
      <c r="Q315" s="301"/>
    </row>
    <row r="316" spans="1:17" x14ac:dyDescent="0.2">
      <c r="A316" s="299"/>
      <c r="B316" s="300"/>
      <c r="C316" s="251"/>
      <c r="D316" s="301"/>
      <c r="E316" s="301"/>
      <c r="F316" s="251"/>
      <c r="G316" s="251"/>
      <c r="H316" s="301"/>
      <c r="I316" s="251"/>
      <c r="J316" s="251"/>
      <c r="K316" s="251"/>
      <c r="L316" s="251"/>
      <c r="M316" s="251"/>
      <c r="N316" s="251"/>
      <c r="O316" s="251"/>
      <c r="P316" s="301"/>
      <c r="Q316" s="301"/>
    </row>
    <row r="317" spans="1:17" x14ac:dyDescent="0.2">
      <c r="A317" s="299"/>
      <c r="B317" s="300"/>
      <c r="C317" s="251"/>
      <c r="D317" s="301"/>
      <c r="E317" s="301"/>
      <c r="F317" s="251"/>
      <c r="G317" s="251"/>
      <c r="H317" s="301"/>
      <c r="I317" s="251"/>
      <c r="J317" s="251"/>
      <c r="K317" s="251"/>
      <c r="L317" s="251"/>
      <c r="M317" s="251"/>
      <c r="N317" s="251"/>
      <c r="O317" s="251"/>
      <c r="P317" s="301"/>
      <c r="Q317" s="301"/>
    </row>
    <row r="318" spans="1:17" x14ac:dyDescent="0.2">
      <c r="A318" s="299"/>
      <c r="B318" s="300"/>
      <c r="C318" s="251"/>
      <c r="D318" s="301"/>
      <c r="E318" s="301"/>
      <c r="F318" s="251"/>
      <c r="G318" s="251"/>
      <c r="H318" s="301"/>
      <c r="I318" s="251"/>
      <c r="J318" s="251"/>
      <c r="K318" s="251"/>
      <c r="L318" s="251"/>
      <c r="M318" s="251"/>
      <c r="N318" s="251"/>
      <c r="O318" s="251"/>
      <c r="P318" s="301"/>
      <c r="Q318" s="301"/>
    </row>
    <row r="319" spans="1:17" x14ac:dyDescent="0.2">
      <c r="A319" s="299"/>
      <c r="B319" s="300"/>
      <c r="C319" s="251"/>
      <c r="D319" s="301"/>
      <c r="E319" s="301"/>
      <c r="F319" s="251"/>
      <c r="G319" s="251"/>
      <c r="H319" s="301"/>
      <c r="I319" s="251"/>
      <c r="J319" s="251"/>
      <c r="K319" s="251"/>
      <c r="L319" s="251"/>
      <c r="M319" s="251"/>
      <c r="N319" s="251"/>
      <c r="O319" s="251"/>
      <c r="P319" s="301"/>
      <c r="Q319" s="301"/>
    </row>
    <row r="320" spans="1:17" x14ac:dyDescent="0.2">
      <c r="A320" s="299"/>
      <c r="B320" s="300"/>
      <c r="C320" s="251"/>
      <c r="D320" s="301"/>
      <c r="E320" s="301"/>
      <c r="F320" s="251"/>
      <c r="G320" s="251"/>
      <c r="H320" s="301"/>
      <c r="I320" s="251"/>
      <c r="J320" s="251"/>
      <c r="K320" s="251"/>
      <c r="L320" s="251"/>
      <c r="M320" s="251"/>
      <c r="N320" s="251"/>
      <c r="O320" s="251"/>
      <c r="P320" s="301"/>
      <c r="Q320" s="301"/>
    </row>
    <row r="321" spans="1:17" x14ac:dyDescent="0.2">
      <c r="A321" s="299"/>
      <c r="B321" s="300"/>
      <c r="C321" s="251"/>
      <c r="D321" s="301"/>
      <c r="E321" s="301"/>
      <c r="F321" s="251"/>
      <c r="G321" s="251"/>
      <c r="H321" s="301"/>
      <c r="I321" s="251"/>
      <c r="J321" s="251"/>
      <c r="K321" s="251"/>
      <c r="L321" s="251"/>
      <c r="M321" s="251"/>
      <c r="N321" s="251"/>
      <c r="O321" s="251"/>
      <c r="P321" s="301"/>
      <c r="Q321" s="301"/>
    </row>
    <row r="322" spans="1:17" x14ac:dyDescent="0.2">
      <c r="A322" s="299"/>
      <c r="B322" s="300"/>
      <c r="C322" s="251"/>
      <c r="D322" s="301"/>
      <c r="E322" s="301"/>
      <c r="F322" s="251"/>
      <c r="G322" s="251"/>
      <c r="H322" s="301"/>
      <c r="I322" s="251"/>
      <c r="J322" s="251"/>
      <c r="K322" s="251"/>
      <c r="L322" s="251"/>
      <c r="M322" s="251"/>
      <c r="N322" s="251"/>
      <c r="O322" s="251"/>
      <c r="P322" s="301"/>
      <c r="Q322" s="301"/>
    </row>
    <row r="323" spans="1:17" x14ac:dyDescent="0.2">
      <c r="A323" s="299"/>
      <c r="B323" s="300"/>
      <c r="C323" s="251"/>
      <c r="D323" s="301"/>
      <c r="E323" s="301"/>
      <c r="F323" s="251"/>
      <c r="G323" s="251"/>
      <c r="H323" s="301"/>
      <c r="I323" s="251"/>
      <c r="J323" s="251"/>
      <c r="K323" s="251"/>
      <c r="L323" s="251"/>
      <c r="M323" s="251"/>
      <c r="N323" s="251"/>
      <c r="O323" s="251"/>
      <c r="P323" s="301"/>
      <c r="Q323" s="301"/>
    </row>
    <row r="324" spans="1:17" x14ac:dyDescent="0.2">
      <c r="A324" s="299"/>
      <c r="B324" s="300"/>
      <c r="C324" s="251"/>
      <c r="D324" s="301"/>
      <c r="E324" s="301"/>
      <c r="F324" s="251"/>
      <c r="G324" s="251"/>
      <c r="H324" s="301"/>
      <c r="I324" s="251"/>
      <c r="J324" s="251"/>
      <c r="K324" s="251"/>
      <c r="L324" s="251"/>
      <c r="M324" s="251"/>
      <c r="N324" s="251"/>
      <c r="O324" s="251"/>
      <c r="P324" s="301"/>
      <c r="Q324" s="301"/>
    </row>
    <row r="325" spans="1:17" x14ac:dyDescent="0.2">
      <c r="A325" s="299"/>
      <c r="B325" s="300"/>
      <c r="C325" s="251"/>
      <c r="D325" s="301"/>
      <c r="E325" s="301"/>
      <c r="F325" s="251"/>
      <c r="G325" s="251"/>
      <c r="H325" s="301"/>
      <c r="I325" s="251"/>
      <c r="J325" s="251"/>
      <c r="K325" s="251"/>
      <c r="L325" s="251"/>
      <c r="M325" s="251"/>
      <c r="N325" s="251"/>
      <c r="O325" s="251"/>
      <c r="P325" s="301"/>
      <c r="Q325" s="301"/>
    </row>
    <row r="326" spans="1:17" x14ac:dyDescent="0.2">
      <c r="A326" s="299"/>
      <c r="B326" s="300"/>
      <c r="C326" s="251"/>
      <c r="D326" s="301"/>
      <c r="E326" s="301"/>
      <c r="F326" s="251"/>
      <c r="G326" s="251"/>
      <c r="H326" s="301"/>
      <c r="I326" s="251"/>
      <c r="J326" s="251"/>
      <c r="K326" s="251"/>
      <c r="L326" s="251"/>
      <c r="M326" s="251"/>
      <c r="N326" s="251"/>
      <c r="O326" s="251"/>
      <c r="P326" s="301"/>
      <c r="Q326" s="301"/>
    </row>
    <row r="327" spans="1:17" x14ac:dyDescent="0.2">
      <c r="A327" s="299"/>
      <c r="B327" s="300"/>
      <c r="C327" s="251"/>
      <c r="D327" s="301"/>
      <c r="E327" s="301"/>
      <c r="F327" s="251"/>
      <c r="G327" s="251"/>
      <c r="H327" s="301"/>
      <c r="I327" s="251"/>
      <c r="J327" s="251"/>
      <c r="K327" s="251"/>
      <c r="L327" s="251"/>
      <c r="M327" s="251"/>
      <c r="N327" s="251"/>
      <c r="O327" s="251"/>
      <c r="P327" s="301"/>
      <c r="Q327" s="301"/>
    </row>
    <row r="328" spans="1:17" x14ac:dyDescent="0.2">
      <c r="A328" s="299"/>
      <c r="B328" s="300"/>
      <c r="C328" s="251"/>
      <c r="D328" s="301"/>
      <c r="E328" s="301"/>
      <c r="F328" s="251"/>
      <c r="G328" s="251"/>
      <c r="H328" s="301"/>
      <c r="I328" s="251"/>
      <c r="J328" s="251"/>
      <c r="K328" s="251"/>
      <c r="L328" s="251"/>
      <c r="M328" s="251"/>
      <c r="N328" s="251"/>
      <c r="O328" s="251"/>
      <c r="P328" s="301"/>
      <c r="Q328" s="301"/>
    </row>
    <row r="329" spans="1:17" x14ac:dyDescent="0.2">
      <c r="A329" s="299"/>
      <c r="B329" s="300"/>
      <c r="C329" s="251"/>
      <c r="D329" s="301"/>
      <c r="E329" s="301"/>
      <c r="F329" s="251"/>
      <c r="G329" s="251"/>
      <c r="H329" s="301"/>
      <c r="I329" s="251"/>
      <c r="J329" s="251"/>
      <c r="K329" s="251"/>
      <c r="L329" s="251"/>
      <c r="M329" s="251"/>
      <c r="N329" s="251"/>
      <c r="O329" s="251"/>
      <c r="P329" s="301"/>
      <c r="Q329" s="301"/>
    </row>
    <row r="330" spans="1:17" x14ac:dyDescent="0.2">
      <c r="A330" s="299"/>
      <c r="B330" s="300"/>
      <c r="C330" s="251"/>
      <c r="D330" s="301"/>
      <c r="E330" s="301"/>
      <c r="F330" s="251"/>
      <c r="G330" s="251"/>
      <c r="H330" s="301"/>
      <c r="I330" s="251"/>
      <c r="J330" s="251"/>
      <c r="K330" s="251"/>
      <c r="L330" s="251"/>
      <c r="M330" s="251"/>
      <c r="N330" s="251"/>
      <c r="O330" s="251"/>
      <c r="P330" s="301"/>
      <c r="Q330" s="301"/>
    </row>
    <row r="331" spans="1:17" x14ac:dyDescent="0.2">
      <c r="A331" s="299"/>
      <c r="B331" s="300"/>
      <c r="C331" s="251"/>
      <c r="D331" s="301"/>
      <c r="E331" s="301"/>
      <c r="F331" s="251"/>
      <c r="G331" s="251"/>
      <c r="H331" s="301"/>
      <c r="I331" s="251"/>
      <c r="J331" s="251"/>
      <c r="K331" s="251"/>
      <c r="L331" s="251"/>
      <c r="M331" s="251"/>
      <c r="N331" s="251"/>
      <c r="O331" s="251"/>
      <c r="P331" s="301"/>
      <c r="Q331" s="301"/>
    </row>
    <row r="332" spans="1:17" x14ac:dyDescent="0.2">
      <c r="A332" s="299"/>
      <c r="B332" s="300"/>
      <c r="C332" s="251"/>
      <c r="D332" s="301"/>
      <c r="E332" s="301"/>
      <c r="F332" s="251"/>
      <c r="G332" s="251"/>
      <c r="H332" s="301"/>
      <c r="I332" s="251"/>
      <c r="J332" s="251"/>
      <c r="K332" s="251"/>
      <c r="L332" s="251"/>
      <c r="M332" s="251"/>
      <c r="N332" s="251"/>
      <c r="O332" s="251"/>
      <c r="P332" s="301"/>
      <c r="Q332" s="301"/>
    </row>
    <row r="333" spans="1:17" x14ac:dyDescent="0.2">
      <c r="A333" s="299"/>
      <c r="B333" s="300"/>
      <c r="C333" s="251"/>
      <c r="D333" s="301"/>
      <c r="E333" s="301"/>
      <c r="F333" s="251"/>
      <c r="G333" s="251"/>
      <c r="H333" s="301"/>
      <c r="I333" s="251"/>
      <c r="J333" s="251"/>
      <c r="K333" s="251"/>
      <c r="L333" s="251"/>
      <c r="M333" s="251"/>
      <c r="N333" s="251"/>
      <c r="O333" s="251"/>
      <c r="P333" s="301"/>
      <c r="Q333" s="301"/>
    </row>
    <row r="334" spans="1:17" x14ac:dyDescent="0.2">
      <c r="A334" s="299"/>
      <c r="B334" s="300"/>
      <c r="C334" s="251"/>
      <c r="D334" s="301"/>
      <c r="E334" s="301"/>
      <c r="F334" s="251"/>
      <c r="G334" s="251"/>
      <c r="H334" s="301"/>
      <c r="I334" s="251"/>
      <c r="J334" s="251"/>
      <c r="K334" s="251"/>
      <c r="L334" s="251"/>
      <c r="M334" s="251"/>
      <c r="N334" s="251"/>
      <c r="O334" s="251"/>
      <c r="P334" s="301"/>
      <c r="Q334" s="301"/>
    </row>
    <row r="335" spans="1:17" x14ac:dyDescent="0.2">
      <c r="A335" s="299"/>
      <c r="B335" s="300"/>
      <c r="C335" s="251"/>
      <c r="D335" s="301"/>
      <c r="E335" s="301"/>
      <c r="F335" s="251"/>
      <c r="G335" s="251"/>
      <c r="H335" s="301"/>
      <c r="I335" s="251"/>
      <c r="J335" s="251"/>
      <c r="K335" s="251"/>
      <c r="L335" s="251"/>
      <c r="M335" s="251"/>
      <c r="N335" s="251"/>
      <c r="O335" s="251"/>
      <c r="P335" s="301"/>
      <c r="Q335" s="301"/>
    </row>
    <row r="336" spans="1:17" x14ac:dyDescent="0.2">
      <c r="A336" s="299"/>
      <c r="B336" s="300"/>
      <c r="C336" s="251"/>
      <c r="D336" s="301"/>
      <c r="E336" s="301"/>
      <c r="F336" s="251"/>
      <c r="G336" s="251"/>
      <c r="H336" s="301"/>
      <c r="I336" s="251"/>
      <c r="J336" s="251"/>
      <c r="K336" s="251"/>
      <c r="L336" s="251"/>
      <c r="M336" s="251"/>
      <c r="N336" s="251"/>
      <c r="O336" s="251"/>
      <c r="P336" s="301"/>
      <c r="Q336" s="301"/>
    </row>
    <row r="337" spans="1:17" x14ac:dyDescent="0.2">
      <c r="A337" s="299"/>
      <c r="B337" s="300"/>
      <c r="C337" s="251"/>
      <c r="D337" s="301"/>
      <c r="E337" s="301"/>
      <c r="F337" s="251"/>
      <c r="G337" s="251"/>
      <c r="H337" s="301"/>
      <c r="I337" s="251"/>
      <c r="J337" s="251"/>
      <c r="K337" s="251"/>
      <c r="L337" s="251"/>
      <c r="M337" s="251"/>
      <c r="N337" s="251"/>
      <c r="O337" s="251"/>
      <c r="P337" s="301"/>
      <c r="Q337" s="301"/>
    </row>
    <row r="338" spans="1:17" x14ac:dyDescent="0.2">
      <c r="A338" s="299"/>
      <c r="B338" s="300"/>
      <c r="C338" s="251"/>
      <c r="D338" s="301"/>
      <c r="E338" s="301"/>
      <c r="F338" s="251"/>
      <c r="G338" s="251"/>
      <c r="H338" s="301"/>
      <c r="I338" s="251"/>
      <c r="J338" s="251"/>
      <c r="K338" s="251"/>
      <c r="L338" s="251"/>
      <c r="M338" s="251"/>
      <c r="N338" s="251"/>
      <c r="O338" s="251"/>
      <c r="P338" s="301"/>
      <c r="Q338" s="301"/>
    </row>
    <row r="339" spans="1:17" x14ac:dyDescent="0.2">
      <c r="A339" s="299"/>
      <c r="B339" s="300"/>
      <c r="C339" s="251"/>
      <c r="D339" s="301"/>
      <c r="E339" s="301"/>
      <c r="F339" s="251"/>
      <c r="G339" s="251"/>
      <c r="H339" s="301"/>
      <c r="I339" s="251"/>
      <c r="J339" s="251"/>
      <c r="K339" s="251"/>
      <c r="L339" s="251"/>
      <c r="M339" s="251"/>
      <c r="N339" s="251"/>
      <c r="O339" s="251"/>
      <c r="P339" s="301"/>
      <c r="Q339" s="301"/>
    </row>
    <row r="340" spans="1:17" x14ac:dyDescent="0.2">
      <c r="A340" s="299"/>
      <c r="B340" s="300"/>
      <c r="C340" s="251"/>
      <c r="D340" s="301"/>
      <c r="E340" s="301"/>
      <c r="F340" s="251"/>
      <c r="G340" s="251"/>
      <c r="H340" s="301"/>
      <c r="I340" s="251"/>
      <c r="J340" s="251"/>
      <c r="K340" s="251"/>
      <c r="L340" s="251"/>
      <c r="M340" s="251"/>
      <c r="N340" s="251"/>
      <c r="O340" s="251"/>
      <c r="P340" s="301"/>
      <c r="Q340" s="301"/>
    </row>
    <row r="341" spans="1:17" x14ac:dyDescent="0.2">
      <c r="A341" s="299"/>
      <c r="B341" s="300"/>
      <c r="C341" s="251"/>
      <c r="D341" s="301"/>
      <c r="E341" s="301"/>
      <c r="F341" s="251"/>
      <c r="G341" s="251"/>
      <c r="H341" s="301"/>
      <c r="I341" s="251"/>
      <c r="J341" s="251"/>
      <c r="K341" s="251"/>
      <c r="L341" s="251"/>
      <c r="M341" s="251"/>
      <c r="N341" s="251"/>
      <c r="O341" s="251"/>
      <c r="P341" s="301"/>
      <c r="Q341" s="301"/>
    </row>
    <row r="342" spans="1:17" x14ac:dyDescent="0.2">
      <c r="A342" s="299"/>
      <c r="B342" s="300"/>
      <c r="C342" s="251"/>
      <c r="D342" s="301"/>
      <c r="E342" s="301"/>
      <c r="F342" s="251"/>
      <c r="G342" s="251"/>
      <c r="H342" s="301"/>
      <c r="I342" s="251"/>
      <c r="J342" s="251"/>
      <c r="K342" s="251"/>
      <c r="L342" s="251"/>
      <c r="M342" s="251"/>
      <c r="N342" s="251"/>
      <c r="O342" s="251"/>
      <c r="P342" s="301"/>
      <c r="Q342" s="301"/>
    </row>
    <row r="343" spans="1:17" x14ac:dyDescent="0.2">
      <c r="A343" s="299"/>
      <c r="B343" s="300"/>
      <c r="C343" s="251"/>
      <c r="D343" s="301"/>
      <c r="E343" s="301"/>
      <c r="F343" s="251"/>
      <c r="G343" s="251"/>
      <c r="H343" s="301"/>
      <c r="I343" s="251"/>
      <c r="J343" s="251"/>
      <c r="K343" s="251"/>
      <c r="L343" s="251"/>
      <c r="M343" s="251"/>
      <c r="N343" s="251"/>
      <c r="O343" s="251"/>
      <c r="P343" s="301"/>
      <c r="Q343" s="301"/>
    </row>
    <row r="344" spans="1:17" x14ac:dyDescent="0.2">
      <c r="A344" s="299"/>
      <c r="B344" s="300"/>
      <c r="C344" s="251"/>
      <c r="D344" s="301"/>
      <c r="E344" s="301"/>
      <c r="F344" s="251"/>
      <c r="G344" s="251"/>
      <c r="H344" s="301"/>
      <c r="I344" s="251"/>
      <c r="J344" s="251"/>
      <c r="K344" s="251"/>
      <c r="L344" s="251"/>
      <c r="M344" s="251"/>
      <c r="N344" s="251"/>
      <c r="O344" s="251"/>
      <c r="P344" s="301"/>
      <c r="Q344" s="301"/>
    </row>
    <row r="345" spans="1:17" x14ac:dyDescent="0.2">
      <c r="A345" s="299"/>
      <c r="B345" s="300"/>
      <c r="C345" s="251"/>
      <c r="D345" s="301"/>
      <c r="E345" s="301"/>
      <c r="F345" s="251"/>
      <c r="G345" s="251"/>
      <c r="H345" s="301"/>
      <c r="I345" s="251"/>
      <c r="J345" s="251"/>
      <c r="K345" s="251"/>
      <c r="L345" s="251"/>
      <c r="M345" s="251"/>
      <c r="N345" s="251"/>
      <c r="O345" s="251"/>
      <c r="P345" s="301"/>
      <c r="Q345" s="301"/>
    </row>
    <row r="346" spans="1:17" x14ac:dyDescent="0.2">
      <c r="A346" s="299"/>
      <c r="B346" s="300"/>
      <c r="C346" s="251"/>
      <c r="D346" s="301"/>
      <c r="E346" s="301"/>
      <c r="F346" s="251"/>
      <c r="G346" s="251"/>
      <c r="H346" s="301"/>
      <c r="I346" s="251"/>
      <c r="J346" s="251"/>
      <c r="K346" s="251"/>
      <c r="L346" s="251"/>
      <c r="M346" s="251"/>
      <c r="N346" s="251"/>
      <c r="O346" s="251"/>
      <c r="P346" s="301"/>
      <c r="Q346" s="301"/>
    </row>
    <row r="347" spans="1:17" x14ac:dyDescent="0.2">
      <c r="A347" s="299"/>
      <c r="B347" s="300"/>
      <c r="C347" s="251"/>
      <c r="D347" s="301"/>
      <c r="E347" s="301"/>
      <c r="F347" s="251"/>
      <c r="G347" s="251"/>
      <c r="H347" s="301"/>
      <c r="I347" s="251"/>
      <c r="J347" s="251"/>
      <c r="K347" s="251"/>
      <c r="L347" s="251"/>
      <c r="M347" s="251"/>
      <c r="N347" s="251"/>
      <c r="O347" s="251"/>
      <c r="P347" s="301"/>
      <c r="Q347" s="301"/>
    </row>
    <row r="348" spans="1:17" x14ac:dyDescent="0.2">
      <c r="A348" s="299"/>
      <c r="B348" s="300"/>
      <c r="C348" s="251"/>
      <c r="D348" s="301"/>
      <c r="E348" s="301"/>
      <c r="F348" s="251"/>
      <c r="G348" s="251"/>
      <c r="H348" s="301"/>
      <c r="I348" s="251"/>
      <c r="J348" s="251"/>
      <c r="K348" s="251"/>
      <c r="L348" s="251"/>
      <c r="M348" s="251"/>
      <c r="N348" s="251"/>
      <c r="O348" s="251"/>
      <c r="P348" s="301"/>
      <c r="Q348" s="301"/>
    </row>
    <row r="349" spans="1:17" x14ac:dyDescent="0.2">
      <c r="A349" s="299"/>
      <c r="B349" s="300"/>
      <c r="C349" s="251"/>
      <c r="D349" s="301"/>
      <c r="E349" s="301"/>
      <c r="F349" s="251"/>
      <c r="G349" s="251"/>
      <c r="H349" s="301"/>
      <c r="I349" s="251"/>
      <c r="J349" s="251"/>
      <c r="K349" s="251"/>
      <c r="L349" s="251"/>
      <c r="M349" s="251"/>
      <c r="N349" s="251"/>
      <c r="O349" s="251"/>
      <c r="P349" s="301"/>
      <c r="Q349" s="301"/>
    </row>
    <row r="350" spans="1:17" x14ac:dyDescent="0.2">
      <c r="A350" s="299"/>
      <c r="B350" s="300"/>
      <c r="C350" s="251"/>
      <c r="D350" s="301"/>
      <c r="E350" s="301"/>
      <c r="F350" s="251"/>
      <c r="G350" s="251"/>
      <c r="H350" s="301"/>
      <c r="I350" s="251"/>
      <c r="J350" s="251"/>
      <c r="K350" s="251"/>
      <c r="L350" s="251"/>
      <c r="M350" s="251"/>
      <c r="N350" s="251"/>
      <c r="O350" s="251"/>
      <c r="P350" s="301"/>
      <c r="Q350" s="301"/>
    </row>
    <row r="351" spans="1:17" x14ac:dyDescent="0.2">
      <c r="A351" s="299"/>
      <c r="B351" s="300"/>
      <c r="C351" s="251"/>
      <c r="D351" s="301"/>
      <c r="E351" s="301"/>
      <c r="F351" s="251"/>
      <c r="G351" s="251"/>
      <c r="H351" s="301"/>
      <c r="I351" s="251"/>
      <c r="J351" s="251"/>
      <c r="K351" s="251"/>
      <c r="L351" s="251"/>
      <c r="M351" s="251"/>
      <c r="N351" s="251"/>
      <c r="O351" s="251"/>
      <c r="P351" s="301"/>
      <c r="Q351" s="301"/>
    </row>
    <row r="352" spans="1:17" x14ac:dyDescent="0.2">
      <c r="A352" s="299"/>
      <c r="B352" s="300"/>
      <c r="C352" s="251"/>
      <c r="D352" s="301"/>
      <c r="E352" s="301"/>
      <c r="F352" s="251"/>
      <c r="G352" s="251"/>
      <c r="H352" s="301"/>
      <c r="I352" s="251"/>
      <c r="J352" s="251"/>
      <c r="K352" s="251"/>
      <c r="L352" s="251"/>
      <c r="M352" s="251"/>
      <c r="N352" s="251"/>
      <c r="O352" s="251"/>
      <c r="P352" s="301"/>
      <c r="Q352" s="301"/>
    </row>
    <row r="353" spans="1:17" x14ac:dyDescent="0.2">
      <c r="A353" s="299"/>
      <c r="B353" s="300"/>
      <c r="C353" s="251"/>
      <c r="D353" s="301"/>
      <c r="E353" s="301"/>
      <c r="F353" s="251"/>
      <c r="G353" s="251"/>
      <c r="H353" s="301"/>
      <c r="I353" s="251"/>
      <c r="J353" s="251"/>
      <c r="K353" s="251"/>
      <c r="L353" s="251"/>
      <c r="M353" s="251"/>
      <c r="N353" s="251"/>
      <c r="O353" s="251"/>
      <c r="P353" s="301"/>
      <c r="Q353" s="301"/>
    </row>
    <row r="354" spans="1:17" x14ac:dyDescent="0.2">
      <c r="A354" s="299"/>
      <c r="B354" s="300"/>
      <c r="C354" s="251"/>
      <c r="D354" s="301"/>
      <c r="E354" s="301"/>
      <c r="F354" s="251"/>
      <c r="G354" s="251"/>
      <c r="H354" s="301"/>
      <c r="I354" s="251"/>
      <c r="J354" s="251"/>
      <c r="K354" s="251"/>
      <c r="L354" s="251"/>
      <c r="M354" s="251"/>
      <c r="N354" s="251"/>
      <c r="O354" s="251"/>
      <c r="P354" s="301"/>
      <c r="Q354" s="301"/>
    </row>
    <row r="355" spans="1:17" x14ac:dyDescent="0.2">
      <c r="A355" s="299"/>
      <c r="B355" s="300"/>
      <c r="C355" s="251"/>
      <c r="D355" s="301"/>
      <c r="E355" s="301"/>
      <c r="F355" s="251"/>
      <c r="G355" s="251"/>
      <c r="H355" s="301"/>
      <c r="I355" s="251"/>
      <c r="J355" s="251"/>
      <c r="K355" s="251"/>
      <c r="L355" s="251"/>
      <c r="M355" s="251"/>
      <c r="N355" s="251"/>
      <c r="O355" s="251"/>
      <c r="P355" s="301"/>
      <c r="Q355" s="301"/>
    </row>
    <row r="356" spans="1:17" x14ac:dyDescent="0.2">
      <c r="A356" s="299"/>
      <c r="B356" s="300"/>
      <c r="C356" s="251"/>
      <c r="D356" s="301"/>
      <c r="E356" s="301"/>
      <c r="F356" s="251"/>
      <c r="G356" s="251"/>
      <c r="H356" s="301"/>
      <c r="I356" s="251"/>
      <c r="J356" s="251"/>
      <c r="K356" s="251"/>
      <c r="L356" s="251"/>
      <c r="M356" s="251"/>
      <c r="N356" s="251"/>
      <c r="O356" s="251"/>
      <c r="P356" s="301"/>
      <c r="Q356" s="301"/>
    </row>
    <row r="357" spans="1:17" x14ac:dyDescent="0.2">
      <c r="A357" s="299"/>
      <c r="B357" s="300"/>
      <c r="C357" s="251"/>
      <c r="D357" s="301"/>
      <c r="E357" s="301"/>
      <c r="F357" s="251"/>
      <c r="G357" s="251"/>
      <c r="H357" s="301"/>
      <c r="I357" s="251"/>
      <c r="J357" s="251"/>
      <c r="K357" s="251"/>
      <c r="L357" s="251"/>
      <c r="M357" s="251"/>
      <c r="N357" s="251"/>
      <c r="O357" s="251"/>
      <c r="P357" s="301"/>
      <c r="Q357" s="301"/>
    </row>
    <row r="358" spans="1:17" x14ac:dyDescent="0.2">
      <c r="A358" s="299"/>
      <c r="B358" s="300"/>
      <c r="C358" s="251"/>
      <c r="D358" s="301"/>
      <c r="E358" s="301"/>
      <c r="F358" s="251"/>
      <c r="G358" s="251"/>
      <c r="H358" s="301"/>
      <c r="I358" s="251"/>
      <c r="J358" s="251"/>
      <c r="K358" s="251"/>
      <c r="L358" s="251"/>
      <c r="M358" s="251"/>
      <c r="N358" s="251"/>
      <c r="O358" s="251"/>
      <c r="P358" s="301"/>
      <c r="Q358" s="301"/>
    </row>
    <row r="359" spans="1:17" x14ac:dyDescent="0.2">
      <c r="A359" s="299"/>
      <c r="B359" s="300"/>
      <c r="C359" s="251"/>
      <c r="D359" s="301"/>
      <c r="E359" s="301"/>
      <c r="F359" s="251"/>
      <c r="G359" s="251"/>
      <c r="H359" s="301"/>
      <c r="I359" s="251"/>
      <c r="J359" s="251"/>
      <c r="K359" s="251"/>
      <c r="L359" s="251"/>
      <c r="M359" s="251"/>
      <c r="N359" s="251"/>
      <c r="O359" s="251"/>
      <c r="P359" s="301"/>
      <c r="Q359" s="301"/>
    </row>
    <row r="360" spans="1:17" x14ac:dyDescent="0.2">
      <c r="A360" s="299"/>
      <c r="B360" s="300"/>
      <c r="C360" s="251"/>
      <c r="D360" s="301"/>
      <c r="E360" s="301"/>
      <c r="F360" s="251"/>
      <c r="G360" s="251"/>
      <c r="H360" s="301"/>
      <c r="I360" s="251"/>
      <c r="J360" s="251"/>
      <c r="K360" s="251"/>
      <c r="L360" s="251"/>
      <c r="M360" s="251"/>
      <c r="N360" s="251"/>
      <c r="O360" s="251"/>
      <c r="P360" s="301"/>
      <c r="Q360" s="301"/>
    </row>
    <row r="361" spans="1:17" x14ac:dyDescent="0.2">
      <c r="A361" s="299"/>
      <c r="B361" s="300"/>
      <c r="C361" s="251"/>
      <c r="D361" s="301"/>
      <c r="E361" s="301"/>
      <c r="F361" s="251"/>
      <c r="G361" s="251"/>
      <c r="H361" s="301"/>
      <c r="I361" s="251"/>
      <c r="J361" s="251"/>
      <c r="K361" s="251"/>
      <c r="L361" s="251"/>
      <c r="M361" s="251"/>
      <c r="N361" s="251"/>
      <c r="O361" s="251"/>
      <c r="P361" s="301"/>
      <c r="Q361" s="301"/>
    </row>
    <row r="362" spans="1:17" x14ac:dyDescent="0.2">
      <c r="A362" s="299"/>
      <c r="B362" s="300"/>
      <c r="C362" s="251"/>
      <c r="D362" s="301"/>
      <c r="E362" s="301"/>
      <c r="F362" s="251"/>
      <c r="G362" s="251"/>
      <c r="H362" s="301"/>
      <c r="I362" s="251"/>
      <c r="J362" s="251"/>
      <c r="K362" s="251"/>
      <c r="L362" s="251"/>
      <c r="M362" s="251"/>
      <c r="N362" s="251"/>
      <c r="O362" s="251"/>
      <c r="P362" s="301"/>
      <c r="Q362" s="301"/>
    </row>
    <row r="363" spans="1:17" x14ac:dyDescent="0.2">
      <c r="A363" s="299"/>
      <c r="B363" s="300"/>
      <c r="C363" s="251"/>
      <c r="D363" s="301"/>
      <c r="E363" s="301"/>
      <c r="F363" s="251"/>
      <c r="G363" s="251"/>
      <c r="H363" s="301"/>
      <c r="I363" s="251"/>
      <c r="J363" s="251"/>
      <c r="K363" s="251"/>
      <c r="L363" s="251"/>
      <c r="M363" s="251"/>
      <c r="N363" s="251"/>
      <c r="O363" s="251"/>
      <c r="P363" s="301"/>
      <c r="Q363" s="301"/>
    </row>
    <row r="364" spans="1:17" x14ac:dyDescent="0.2">
      <c r="A364" s="299"/>
      <c r="B364" s="300"/>
      <c r="C364" s="251"/>
      <c r="D364" s="301"/>
      <c r="E364" s="301"/>
      <c r="F364" s="251"/>
      <c r="G364" s="251"/>
      <c r="H364" s="301"/>
      <c r="I364" s="251"/>
      <c r="J364" s="251"/>
      <c r="K364" s="251"/>
      <c r="L364" s="251"/>
      <c r="M364" s="251"/>
      <c r="N364" s="251"/>
      <c r="O364" s="251"/>
      <c r="P364" s="301"/>
      <c r="Q364" s="301"/>
    </row>
    <row r="365" spans="1:17" x14ac:dyDescent="0.2">
      <c r="A365" s="299"/>
      <c r="B365" s="300"/>
      <c r="C365" s="251"/>
      <c r="D365" s="301"/>
      <c r="E365" s="301"/>
      <c r="F365" s="251"/>
      <c r="G365" s="251"/>
      <c r="H365" s="301"/>
      <c r="I365" s="251"/>
      <c r="J365" s="251"/>
      <c r="K365" s="251"/>
      <c r="L365" s="251"/>
      <c r="M365" s="251"/>
      <c r="N365" s="251"/>
      <c r="O365" s="251"/>
      <c r="P365" s="301"/>
      <c r="Q365" s="301"/>
    </row>
    <row r="366" spans="1:17" x14ac:dyDescent="0.2">
      <c r="A366" s="299"/>
      <c r="B366" s="300"/>
      <c r="C366" s="251"/>
      <c r="D366" s="301"/>
      <c r="E366" s="301"/>
      <c r="F366" s="251"/>
      <c r="G366" s="251"/>
      <c r="H366" s="301"/>
      <c r="I366" s="251"/>
      <c r="J366" s="251"/>
      <c r="K366" s="251"/>
      <c r="L366" s="251"/>
      <c r="M366" s="251"/>
      <c r="N366" s="251"/>
      <c r="O366" s="251"/>
      <c r="P366" s="301"/>
      <c r="Q366" s="301"/>
    </row>
    <row r="367" spans="1:17" x14ac:dyDescent="0.2">
      <c r="A367" s="299"/>
      <c r="B367" s="300"/>
      <c r="C367" s="251"/>
      <c r="D367" s="301"/>
      <c r="E367" s="301"/>
      <c r="F367" s="251"/>
      <c r="G367" s="251"/>
      <c r="H367" s="301"/>
      <c r="I367" s="251"/>
      <c r="J367" s="251"/>
      <c r="K367" s="251"/>
      <c r="L367" s="251"/>
      <c r="M367" s="251"/>
      <c r="N367" s="251"/>
      <c r="O367" s="251"/>
      <c r="P367" s="301"/>
      <c r="Q367" s="301"/>
    </row>
    <row r="368" spans="1:17" x14ac:dyDescent="0.2">
      <c r="A368" s="299"/>
      <c r="B368" s="300"/>
      <c r="C368" s="251"/>
      <c r="D368" s="301"/>
      <c r="E368" s="301"/>
      <c r="F368" s="251"/>
      <c r="G368" s="251"/>
      <c r="H368" s="301"/>
      <c r="I368" s="251"/>
      <c r="J368" s="251"/>
      <c r="K368" s="251"/>
      <c r="L368" s="251"/>
      <c r="M368" s="251"/>
      <c r="N368" s="251"/>
      <c r="O368" s="251"/>
      <c r="P368" s="301"/>
      <c r="Q368" s="301"/>
    </row>
    <row r="369" spans="1:17" x14ac:dyDescent="0.2">
      <c r="A369" s="299"/>
      <c r="B369" s="300"/>
      <c r="C369" s="251"/>
      <c r="D369" s="301"/>
      <c r="E369" s="301"/>
      <c r="F369" s="251"/>
      <c r="G369" s="251"/>
      <c r="H369" s="301"/>
      <c r="I369" s="251"/>
      <c r="J369" s="251"/>
      <c r="K369" s="251"/>
      <c r="L369" s="251"/>
      <c r="M369" s="251"/>
      <c r="N369" s="251"/>
      <c r="O369" s="251"/>
      <c r="P369" s="301"/>
      <c r="Q369" s="301"/>
    </row>
    <row r="370" spans="1:17" x14ac:dyDescent="0.2">
      <c r="A370" s="299"/>
      <c r="B370" s="300"/>
      <c r="C370" s="251"/>
      <c r="D370" s="301"/>
      <c r="E370" s="301"/>
      <c r="F370" s="251"/>
      <c r="G370" s="251"/>
      <c r="H370" s="301"/>
      <c r="I370" s="251"/>
      <c r="J370" s="251"/>
      <c r="K370" s="251"/>
      <c r="L370" s="251"/>
      <c r="M370" s="251"/>
      <c r="N370" s="251"/>
      <c r="O370" s="251"/>
      <c r="P370" s="301"/>
      <c r="Q370" s="301"/>
    </row>
    <row r="371" spans="1:17" x14ac:dyDescent="0.2">
      <c r="A371" s="299"/>
      <c r="B371" s="300"/>
      <c r="C371" s="251"/>
      <c r="D371" s="301"/>
      <c r="E371" s="301"/>
      <c r="F371" s="251"/>
      <c r="G371" s="251"/>
      <c r="H371" s="301"/>
      <c r="I371" s="251"/>
      <c r="J371" s="251"/>
      <c r="K371" s="251"/>
      <c r="L371" s="251"/>
      <c r="M371" s="251"/>
      <c r="N371" s="251"/>
      <c r="O371" s="251"/>
      <c r="P371" s="301"/>
      <c r="Q371" s="301"/>
    </row>
    <row r="372" spans="1:17" x14ac:dyDescent="0.2">
      <c r="A372" s="299"/>
      <c r="B372" s="300"/>
      <c r="C372" s="251"/>
      <c r="D372" s="301"/>
      <c r="E372" s="301"/>
      <c r="F372" s="251"/>
      <c r="G372" s="251"/>
      <c r="H372" s="301"/>
      <c r="I372" s="251"/>
      <c r="J372" s="251"/>
      <c r="K372" s="251"/>
      <c r="L372" s="251"/>
      <c r="M372" s="251"/>
      <c r="N372" s="251"/>
      <c r="O372" s="251"/>
      <c r="P372" s="301"/>
      <c r="Q372" s="301"/>
    </row>
    <row r="373" spans="1:17" x14ac:dyDescent="0.2">
      <c r="A373" s="299"/>
      <c r="B373" s="300"/>
      <c r="C373" s="251"/>
      <c r="D373" s="301"/>
      <c r="E373" s="301"/>
      <c r="F373" s="251"/>
      <c r="G373" s="251"/>
      <c r="H373" s="301"/>
      <c r="I373" s="251"/>
      <c r="J373" s="251"/>
      <c r="K373" s="251"/>
      <c r="L373" s="251"/>
      <c r="M373" s="251"/>
      <c r="N373" s="251"/>
      <c r="O373" s="251"/>
      <c r="P373" s="301"/>
      <c r="Q373" s="301"/>
    </row>
    <row r="374" spans="1:17" x14ac:dyDescent="0.2">
      <c r="A374" s="299"/>
      <c r="B374" s="300"/>
      <c r="C374" s="251"/>
      <c r="D374" s="301"/>
      <c r="E374" s="301"/>
      <c r="F374" s="251"/>
      <c r="G374" s="251"/>
      <c r="H374" s="301"/>
      <c r="I374" s="251"/>
      <c r="J374" s="251"/>
      <c r="K374" s="251"/>
      <c r="L374" s="251"/>
      <c r="M374" s="251"/>
      <c r="N374" s="251"/>
      <c r="O374" s="251"/>
      <c r="P374" s="301"/>
      <c r="Q374" s="301"/>
    </row>
    <row r="375" spans="1:17" x14ac:dyDescent="0.2">
      <c r="A375" s="299"/>
      <c r="B375" s="300"/>
      <c r="C375" s="251"/>
      <c r="D375" s="301"/>
      <c r="E375" s="301"/>
      <c r="F375" s="251"/>
      <c r="G375" s="251"/>
      <c r="H375" s="301"/>
      <c r="I375" s="251"/>
      <c r="J375" s="251"/>
      <c r="K375" s="251"/>
      <c r="L375" s="251"/>
      <c r="M375" s="251"/>
      <c r="N375" s="251"/>
      <c r="O375" s="251"/>
      <c r="P375" s="301"/>
      <c r="Q375" s="301"/>
    </row>
    <row r="376" spans="1:17" x14ac:dyDescent="0.2">
      <c r="A376" s="299"/>
      <c r="B376" s="300"/>
      <c r="C376" s="251"/>
      <c r="D376" s="301"/>
      <c r="E376" s="301"/>
      <c r="F376" s="251"/>
      <c r="G376" s="251"/>
      <c r="H376" s="301"/>
      <c r="I376" s="251"/>
      <c r="J376" s="251"/>
      <c r="K376" s="251"/>
      <c r="L376" s="251"/>
      <c r="M376" s="251"/>
      <c r="N376" s="251"/>
      <c r="O376" s="251"/>
      <c r="P376" s="301"/>
      <c r="Q376" s="301"/>
    </row>
    <row r="377" spans="1:17" x14ac:dyDescent="0.2">
      <c r="A377" s="299"/>
      <c r="B377" s="300"/>
      <c r="C377" s="251"/>
      <c r="D377" s="301"/>
      <c r="E377" s="301"/>
      <c r="F377" s="251"/>
      <c r="G377" s="251"/>
      <c r="H377" s="301"/>
      <c r="I377" s="251"/>
      <c r="J377" s="251"/>
      <c r="K377" s="251"/>
      <c r="L377" s="251"/>
      <c r="M377" s="251"/>
      <c r="N377" s="251"/>
      <c r="O377" s="251"/>
      <c r="P377" s="301"/>
      <c r="Q377" s="301"/>
    </row>
    <row r="378" spans="1:17" x14ac:dyDescent="0.2">
      <c r="A378" s="299"/>
      <c r="B378" s="300"/>
      <c r="C378" s="251"/>
      <c r="D378" s="301"/>
      <c r="E378" s="301"/>
      <c r="F378" s="251"/>
      <c r="G378" s="251"/>
      <c r="H378" s="301"/>
      <c r="I378" s="251"/>
      <c r="J378" s="251"/>
      <c r="K378" s="251"/>
      <c r="L378" s="251"/>
      <c r="M378" s="251"/>
      <c r="N378" s="251"/>
      <c r="O378" s="251"/>
      <c r="P378" s="301"/>
      <c r="Q378" s="301"/>
    </row>
    <row r="379" spans="1:17" x14ac:dyDescent="0.2">
      <c r="A379" s="299"/>
      <c r="B379" s="300"/>
      <c r="C379" s="251"/>
      <c r="D379" s="301"/>
      <c r="E379" s="301"/>
      <c r="F379" s="251"/>
      <c r="G379" s="251"/>
      <c r="H379" s="301"/>
      <c r="I379" s="251"/>
      <c r="J379" s="251"/>
      <c r="K379" s="251"/>
      <c r="L379" s="251"/>
      <c r="M379" s="251"/>
      <c r="N379" s="251"/>
      <c r="O379" s="251"/>
      <c r="P379" s="301"/>
      <c r="Q379" s="301"/>
    </row>
    <row r="380" spans="1:17" x14ac:dyDescent="0.2">
      <c r="A380" s="299"/>
      <c r="B380" s="300"/>
      <c r="C380" s="251"/>
      <c r="D380" s="301"/>
      <c r="E380" s="301"/>
      <c r="F380" s="251"/>
      <c r="G380" s="251"/>
      <c r="H380" s="301"/>
      <c r="I380" s="251"/>
      <c r="J380" s="251"/>
      <c r="K380" s="251"/>
      <c r="L380" s="251"/>
      <c r="M380" s="251"/>
      <c r="N380" s="251"/>
      <c r="O380" s="251"/>
      <c r="P380" s="301"/>
      <c r="Q380" s="301"/>
    </row>
    <row r="381" spans="1:17" x14ac:dyDescent="0.2">
      <c r="A381" s="299"/>
      <c r="B381" s="300"/>
      <c r="C381" s="251"/>
      <c r="D381" s="301"/>
      <c r="E381" s="301"/>
      <c r="F381" s="251"/>
      <c r="G381" s="251"/>
      <c r="H381" s="301"/>
      <c r="I381" s="251"/>
      <c r="J381" s="251"/>
      <c r="K381" s="251"/>
      <c r="L381" s="251"/>
      <c r="M381" s="251"/>
      <c r="N381" s="251"/>
      <c r="O381" s="251"/>
      <c r="P381" s="301"/>
      <c r="Q381" s="301"/>
    </row>
    <row r="382" spans="1:17" x14ac:dyDescent="0.2">
      <c r="A382" s="299"/>
      <c r="B382" s="300"/>
      <c r="C382" s="251"/>
      <c r="D382" s="301"/>
      <c r="E382" s="301"/>
      <c r="F382" s="251"/>
      <c r="G382" s="251"/>
      <c r="H382" s="301"/>
      <c r="I382" s="251"/>
      <c r="J382" s="251"/>
      <c r="K382" s="251"/>
      <c r="L382" s="251"/>
      <c r="M382" s="251"/>
      <c r="N382" s="251"/>
      <c r="O382" s="251"/>
      <c r="P382" s="301"/>
      <c r="Q382" s="301"/>
    </row>
    <row r="383" spans="1:17" x14ac:dyDescent="0.2">
      <c r="A383" s="299"/>
      <c r="B383" s="300"/>
      <c r="C383" s="251"/>
      <c r="D383" s="301"/>
      <c r="E383" s="301"/>
      <c r="F383" s="251"/>
      <c r="G383" s="251"/>
      <c r="H383" s="301"/>
      <c r="I383" s="251"/>
      <c r="J383" s="251"/>
      <c r="K383" s="251"/>
      <c r="L383" s="251"/>
      <c r="M383" s="251"/>
      <c r="N383" s="251"/>
      <c r="O383" s="251"/>
      <c r="P383" s="301"/>
      <c r="Q383" s="301"/>
    </row>
    <row r="384" spans="1:17" x14ac:dyDescent="0.2">
      <c r="A384" s="299"/>
      <c r="B384" s="300"/>
      <c r="C384" s="251"/>
      <c r="D384" s="301"/>
      <c r="E384" s="301"/>
      <c r="F384" s="251"/>
      <c r="G384" s="251"/>
      <c r="H384" s="301"/>
      <c r="I384" s="251"/>
      <c r="J384" s="251"/>
      <c r="K384" s="251"/>
      <c r="L384" s="251"/>
      <c r="M384" s="251"/>
      <c r="N384" s="251"/>
      <c r="O384" s="251"/>
      <c r="P384" s="301"/>
      <c r="Q384" s="301"/>
    </row>
    <row r="385" spans="1:17" x14ac:dyDescent="0.2">
      <c r="A385" s="299"/>
      <c r="B385" s="300"/>
      <c r="C385" s="251"/>
      <c r="D385" s="301"/>
      <c r="E385" s="301"/>
      <c r="F385" s="251"/>
      <c r="G385" s="251"/>
      <c r="H385" s="301"/>
      <c r="I385" s="251"/>
      <c r="J385" s="251"/>
      <c r="K385" s="251"/>
      <c r="L385" s="251"/>
      <c r="M385" s="251"/>
      <c r="N385" s="251"/>
      <c r="O385" s="251"/>
      <c r="P385" s="301"/>
      <c r="Q385" s="301"/>
    </row>
    <row r="386" spans="1:17" x14ac:dyDescent="0.2">
      <c r="A386" s="299"/>
      <c r="B386" s="300"/>
      <c r="C386" s="251"/>
      <c r="D386" s="301"/>
      <c r="E386" s="301"/>
      <c r="F386" s="251"/>
      <c r="G386" s="251"/>
      <c r="H386" s="301"/>
      <c r="I386" s="251"/>
      <c r="J386" s="251"/>
      <c r="K386" s="251"/>
      <c r="L386" s="251"/>
      <c r="M386" s="251"/>
      <c r="N386" s="251"/>
      <c r="O386" s="251"/>
      <c r="P386" s="301"/>
      <c r="Q386" s="301"/>
    </row>
    <row r="387" spans="1:17" x14ac:dyDescent="0.2">
      <c r="A387" s="299"/>
      <c r="B387" s="300"/>
      <c r="C387" s="251"/>
      <c r="D387" s="301"/>
      <c r="E387" s="301"/>
      <c r="F387" s="251"/>
      <c r="G387" s="251"/>
      <c r="H387" s="301"/>
      <c r="I387" s="251"/>
      <c r="J387" s="251"/>
      <c r="K387" s="251"/>
      <c r="L387" s="251"/>
      <c r="M387" s="251"/>
      <c r="N387" s="251"/>
      <c r="O387" s="251"/>
      <c r="P387" s="301"/>
      <c r="Q387" s="301"/>
    </row>
    <row r="388" spans="1:17" x14ac:dyDescent="0.2">
      <c r="A388" s="299"/>
      <c r="B388" s="300"/>
      <c r="C388" s="251"/>
      <c r="D388" s="301"/>
      <c r="E388" s="301"/>
      <c r="F388" s="251"/>
      <c r="G388" s="251"/>
      <c r="H388" s="301"/>
      <c r="I388" s="251"/>
      <c r="J388" s="251"/>
      <c r="K388" s="251"/>
      <c r="L388" s="251"/>
      <c r="M388" s="251"/>
      <c r="N388" s="251"/>
      <c r="O388" s="251"/>
      <c r="P388" s="301"/>
      <c r="Q388" s="301"/>
    </row>
    <row r="389" spans="1:17" x14ac:dyDescent="0.2">
      <c r="A389" s="299"/>
      <c r="B389" s="300"/>
      <c r="C389" s="251"/>
      <c r="D389" s="301"/>
      <c r="E389" s="301"/>
      <c r="F389" s="251"/>
      <c r="G389" s="251"/>
      <c r="H389" s="301"/>
      <c r="I389" s="251"/>
      <c r="J389" s="251"/>
      <c r="K389" s="251"/>
      <c r="L389" s="251"/>
      <c r="M389" s="251"/>
      <c r="N389" s="251"/>
      <c r="O389" s="251"/>
      <c r="P389" s="301"/>
      <c r="Q389" s="301"/>
    </row>
    <row r="390" spans="1:17" x14ac:dyDescent="0.2">
      <c r="A390" s="299"/>
      <c r="B390" s="300"/>
      <c r="C390" s="251"/>
      <c r="D390" s="301"/>
      <c r="E390" s="301"/>
      <c r="F390" s="251"/>
      <c r="G390" s="251"/>
      <c r="H390" s="301"/>
      <c r="I390" s="251"/>
      <c r="J390" s="251"/>
      <c r="K390" s="251"/>
      <c r="L390" s="251"/>
      <c r="M390" s="251"/>
      <c r="N390" s="251"/>
      <c r="O390" s="251"/>
      <c r="P390" s="301"/>
      <c r="Q390" s="301"/>
    </row>
    <row r="391" spans="1:17" x14ac:dyDescent="0.2">
      <c r="A391" s="299"/>
      <c r="B391" s="300"/>
      <c r="C391" s="251"/>
      <c r="D391" s="301"/>
      <c r="E391" s="301"/>
      <c r="F391" s="251"/>
      <c r="G391" s="251"/>
      <c r="H391" s="301"/>
      <c r="I391" s="251"/>
      <c r="J391" s="251"/>
      <c r="K391" s="251"/>
      <c r="L391" s="251"/>
      <c r="M391" s="251"/>
      <c r="N391" s="251"/>
      <c r="O391" s="251"/>
      <c r="P391" s="301"/>
      <c r="Q391" s="301"/>
    </row>
    <row r="392" spans="1:17" x14ac:dyDescent="0.2">
      <c r="A392" s="299"/>
      <c r="B392" s="300"/>
      <c r="C392" s="251"/>
      <c r="D392" s="301"/>
      <c r="E392" s="301"/>
      <c r="F392" s="251"/>
      <c r="G392" s="251"/>
      <c r="H392" s="301"/>
      <c r="I392" s="251"/>
      <c r="J392" s="251"/>
      <c r="K392" s="251"/>
      <c r="L392" s="251"/>
      <c r="M392" s="251"/>
      <c r="N392" s="251"/>
      <c r="O392" s="251"/>
      <c r="P392" s="301"/>
      <c r="Q392" s="301"/>
    </row>
    <row r="393" spans="1:17" x14ac:dyDescent="0.2">
      <c r="A393" s="299"/>
      <c r="B393" s="300"/>
      <c r="C393" s="251"/>
      <c r="D393" s="301"/>
      <c r="E393" s="301"/>
      <c r="F393" s="251"/>
      <c r="G393" s="251"/>
      <c r="H393" s="301"/>
      <c r="I393" s="251"/>
      <c r="J393" s="251"/>
      <c r="K393" s="251"/>
      <c r="L393" s="251"/>
      <c r="M393" s="251"/>
      <c r="N393" s="251"/>
      <c r="O393" s="251"/>
      <c r="P393" s="301"/>
      <c r="Q393" s="301"/>
    </row>
    <row r="394" spans="1:17" x14ac:dyDescent="0.2">
      <c r="A394" s="299"/>
      <c r="B394" s="300"/>
      <c r="C394" s="251"/>
      <c r="D394" s="301"/>
      <c r="E394" s="301"/>
      <c r="F394" s="251"/>
      <c r="G394" s="251"/>
      <c r="H394" s="301"/>
      <c r="I394" s="251"/>
      <c r="J394" s="251"/>
      <c r="K394" s="251"/>
      <c r="L394" s="251"/>
      <c r="M394" s="251"/>
      <c r="N394" s="251"/>
      <c r="O394" s="251"/>
      <c r="P394" s="301"/>
      <c r="Q394" s="301"/>
    </row>
    <row r="395" spans="1:17" x14ac:dyDescent="0.2">
      <c r="A395" s="299"/>
      <c r="B395" s="300"/>
      <c r="C395" s="251"/>
      <c r="D395" s="301"/>
      <c r="E395" s="301"/>
      <c r="F395" s="251"/>
      <c r="G395" s="251"/>
      <c r="H395" s="301"/>
      <c r="I395" s="251"/>
      <c r="J395" s="251"/>
      <c r="K395" s="251"/>
      <c r="L395" s="251"/>
      <c r="M395" s="251"/>
      <c r="N395" s="251"/>
      <c r="O395" s="251"/>
      <c r="P395" s="301"/>
      <c r="Q395" s="301"/>
    </row>
    <row r="396" spans="1:17" x14ac:dyDescent="0.2">
      <c r="A396" s="299"/>
      <c r="B396" s="300"/>
      <c r="C396" s="251"/>
      <c r="D396" s="301"/>
      <c r="E396" s="301"/>
      <c r="F396" s="251"/>
      <c r="G396" s="251"/>
      <c r="H396" s="301"/>
      <c r="I396" s="251"/>
      <c r="J396" s="251"/>
      <c r="K396" s="251"/>
      <c r="L396" s="251"/>
      <c r="M396" s="251"/>
      <c r="N396" s="251"/>
      <c r="O396" s="251"/>
      <c r="P396" s="301"/>
      <c r="Q396" s="301"/>
    </row>
    <row r="397" spans="1:17" x14ac:dyDescent="0.2">
      <c r="A397" s="299"/>
      <c r="B397" s="300"/>
      <c r="C397" s="251"/>
      <c r="D397" s="301"/>
      <c r="E397" s="301"/>
      <c r="F397" s="251"/>
      <c r="L397" s="251"/>
      <c r="M397" s="251"/>
      <c r="N397" s="251"/>
      <c r="O397" s="251"/>
      <c r="P397" s="301"/>
      <c r="Q397" s="301"/>
    </row>
    <row r="398" spans="1:17" x14ac:dyDescent="0.2">
      <c r="A398" s="299"/>
      <c r="B398" s="300"/>
      <c r="C398" s="251"/>
      <c r="D398" s="301"/>
      <c r="E398" s="301"/>
      <c r="F398" s="251"/>
      <c r="L398" s="251"/>
      <c r="M398" s="251"/>
      <c r="N398" s="251"/>
      <c r="O398" s="251"/>
      <c r="P398" s="301"/>
      <c r="Q398" s="301"/>
    </row>
    <row r="399" spans="1:17" x14ac:dyDescent="0.2">
      <c r="A399" s="299"/>
      <c r="B399" s="300"/>
      <c r="C399" s="251"/>
      <c r="D399" s="301"/>
      <c r="E399" s="301"/>
      <c r="F399" s="251"/>
      <c r="L399" s="251"/>
      <c r="M399" s="251"/>
      <c r="N399" s="251"/>
      <c r="O399" s="251"/>
      <c r="P399" s="301"/>
      <c r="Q399" s="301"/>
    </row>
    <row r="400" spans="1:17" x14ac:dyDescent="0.2">
      <c r="A400" s="299"/>
      <c r="B400" s="300"/>
      <c r="C400" s="251"/>
      <c r="D400" s="301"/>
      <c r="E400" s="301"/>
      <c r="F400" s="251"/>
      <c r="L400" s="251"/>
      <c r="M400" s="251"/>
      <c r="N400" s="251"/>
      <c r="O400" s="251"/>
      <c r="P400" s="301"/>
      <c r="Q400" s="301"/>
    </row>
    <row r="401" spans="1:17" x14ac:dyDescent="0.2">
      <c r="A401" s="299"/>
      <c r="B401" s="300"/>
      <c r="C401" s="251"/>
      <c r="D401" s="301"/>
      <c r="E401" s="301"/>
      <c r="F401" s="251"/>
      <c r="L401" s="251"/>
      <c r="M401" s="251"/>
      <c r="N401" s="251"/>
      <c r="O401" s="251"/>
      <c r="P401" s="301"/>
      <c r="Q401" s="301"/>
    </row>
    <row r="402" spans="1:17" x14ac:dyDescent="0.2">
      <c r="A402" s="299"/>
      <c r="B402" s="300"/>
      <c r="C402" s="251"/>
      <c r="D402" s="301"/>
      <c r="E402" s="301"/>
      <c r="F402" s="251"/>
      <c r="L402" s="251"/>
      <c r="M402" s="251"/>
      <c r="N402" s="251"/>
      <c r="O402" s="251"/>
      <c r="P402" s="301"/>
      <c r="Q402" s="301"/>
    </row>
    <row r="403" spans="1:17" x14ac:dyDescent="0.2">
      <c r="A403" s="299"/>
      <c r="B403" s="300"/>
      <c r="C403" s="251"/>
      <c r="D403" s="301"/>
      <c r="E403" s="301"/>
      <c r="F403" s="251"/>
      <c r="L403" s="251"/>
      <c r="M403" s="251"/>
      <c r="N403" s="251"/>
      <c r="O403" s="251"/>
      <c r="P403" s="301"/>
      <c r="Q403" s="301"/>
    </row>
    <row r="404" spans="1:17" x14ac:dyDescent="0.2">
      <c r="A404" s="299"/>
      <c r="B404" s="300"/>
      <c r="C404" s="251"/>
      <c r="D404" s="301"/>
      <c r="E404" s="301"/>
      <c r="F404" s="251"/>
      <c r="L404" s="251"/>
      <c r="M404" s="251"/>
      <c r="N404" s="251"/>
      <c r="O404" s="251"/>
      <c r="P404" s="301"/>
      <c r="Q404" s="301"/>
    </row>
    <row r="405" spans="1:17" x14ac:dyDescent="0.2">
      <c r="A405" s="299"/>
      <c r="B405" s="300"/>
      <c r="C405" s="251"/>
      <c r="D405" s="301"/>
      <c r="E405" s="301"/>
      <c r="F405" s="251"/>
      <c r="L405" s="251"/>
      <c r="M405" s="251"/>
      <c r="N405" s="251"/>
      <c r="O405" s="251"/>
      <c r="P405" s="301"/>
      <c r="Q405" s="301"/>
    </row>
    <row r="406" spans="1:17" x14ac:dyDescent="0.2">
      <c r="A406" s="299"/>
      <c r="B406" s="300"/>
      <c r="C406" s="251"/>
      <c r="D406" s="301"/>
      <c r="E406" s="301"/>
      <c r="F406" s="251"/>
      <c r="L406" s="251"/>
      <c r="M406" s="251"/>
      <c r="N406" s="251"/>
      <c r="O406" s="251"/>
      <c r="P406" s="301"/>
      <c r="Q406" s="301"/>
    </row>
    <row r="407" spans="1:17" x14ac:dyDescent="0.2">
      <c r="A407" s="299"/>
      <c r="B407" s="300"/>
      <c r="C407" s="251"/>
      <c r="D407" s="301"/>
      <c r="E407" s="301"/>
      <c r="F407" s="251"/>
      <c r="L407" s="251"/>
      <c r="M407" s="251"/>
      <c r="N407" s="251"/>
      <c r="O407" s="251"/>
      <c r="P407" s="301"/>
      <c r="Q407" s="301"/>
    </row>
    <row r="408" spans="1:17" x14ac:dyDescent="0.2">
      <c r="A408" s="299"/>
      <c r="B408" s="300"/>
      <c r="C408" s="251"/>
      <c r="D408" s="301"/>
      <c r="E408" s="301"/>
      <c r="M408" s="251"/>
      <c r="N408" s="251"/>
      <c r="O408" s="251"/>
      <c r="P408" s="301"/>
      <c r="Q408" s="301"/>
    </row>
    <row r="409" spans="1:17" x14ac:dyDescent="0.2">
      <c r="A409" s="299"/>
      <c r="B409" s="300"/>
      <c r="C409" s="251"/>
      <c r="D409" s="301"/>
      <c r="E409" s="301"/>
      <c r="M409" s="251"/>
      <c r="N409" s="251"/>
      <c r="O409" s="251"/>
      <c r="P409" s="301"/>
      <c r="Q409" s="301"/>
    </row>
    <row r="410" spans="1:17" x14ac:dyDescent="0.2">
      <c r="A410" s="299"/>
      <c r="B410" s="300"/>
      <c r="C410" s="251"/>
      <c r="D410" s="301"/>
      <c r="E410" s="301"/>
    </row>
    <row r="411" spans="1:17" x14ac:dyDescent="0.2">
      <c r="A411" s="299"/>
      <c r="B411" s="300"/>
      <c r="C411" s="251"/>
      <c r="D411" s="301"/>
      <c r="E411" s="301"/>
    </row>
    <row r="412" spans="1:17" x14ac:dyDescent="0.2">
      <c r="A412" s="299"/>
      <c r="B412" s="300"/>
      <c r="C412" s="251"/>
      <c r="D412" s="301"/>
      <c r="E412" s="301"/>
    </row>
  </sheetData>
  <sheetProtection algorithmName="SHA-512" hashValue="4ZegsCbtLbbXBUXHSxI6kJQ3XBV2Hp9OcnXEMWbNWirPY3doVWc+08P0JNK5Wb2bNS80dtukEfnys6DWcpk/oA==" saltValue="Zyrbpj3Co1Y1Ww3p0nwClQ==" spinCount="100000" sheet="1" objects="1" scenarios="1" selectLockedCells="1"/>
  <protectedRanges>
    <protectedRange sqref="H3:H10 F6:G7 D1:G3 E4:G5 M6:O7 M1:P5 I1:L10 H1 M8:P10 Q1:T9 U1:IV85 D6:D10 A1:C10 S10:T85 E8:G10 A73:L79 A11:P72 A80:P85" name="Intervalo1"/>
  </protectedRanges>
  <mergeCells count="77">
    <mergeCell ref="G98:H98"/>
    <mergeCell ref="G99:H99"/>
    <mergeCell ref="H84:M85"/>
    <mergeCell ref="G92:I92"/>
    <mergeCell ref="G93:H93"/>
    <mergeCell ref="G94:I94"/>
    <mergeCell ref="G95:H95"/>
    <mergeCell ref="G96:H96"/>
    <mergeCell ref="G97:H97"/>
    <mergeCell ref="A84:D84"/>
    <mergeCell ref="A85:D85"/>
    <mergeCell ref="M73:P79"/>
    <mergeCell ref="G76:J76"/>
    <mergeCell ref="G77:J79"/>
    <mergeCell ref="Y64:AA64"/>
    <mergeCell ref="A65:C65"/>
    <mergeCell ref="G68:I68"/>
    <mergeCell ref="G71:J71"/>
    <mergeCell ref="M71:P71"/>
    <mergeCell ref="A67:D67"/>
    <mergeCell ref="V53:W53"/>
    <mergeCell ref="A54:D54"/>
    <mergeCell ref="V57:W57"/>
    <mergeCell ref="M58:O58"/>
    <mergeCell ref="V58:W58"/>
    <mergeCell ref="A59:D59"/>
    <mergeCell ref="V59:W59"/>
    <mergeCell ref="M60:P60"/>
    <mergeCell ref="G61:I61"/>
    <mergeCell ref="G63:J63"/>
    <mergeCell ref="G45:I45"/>
    <mergeCell ref="A47:C47"/>
    <mergeCell ref="V47:W47"/>
    <mergeCell ref="A48:C48"/>
    <mergeCell ref="A49:D49"/>
    <mergeCell ref="G49:J49"/>
    <mergeCell ref="M49:P49"/>
    <mergeCell ref="A36:D36"/>
    <mergeCell ref="V38:W38"/>
    <mergeCell ref="A41:D41"/>
    <mergeCell ref="M43:O43"/>
    <mergeCell ref="A44:D44"/>
    <mergeCell ref="G44:I44"/>
    <mergeCell ref="M44:O44"/>
    <mergeCell ref="A29:C29"/>
    <mergeCell ref="A30:D30"/>
    <mergeCell ref="M32:O32"/>
    <mergeCell ref="V32:X32"/>
    <mergeCell ref="M33:O33"/>
    <mergeCell ref="M35:P35"/>
    <mergeCell ref="V9:X9"/>
    <mergeCell ref="V17:X17"/>
    <mergeCell ref="M22:O22"/>
    <mergeCell ref="M23:O23"/>
    <mergeCell ref="M25:P25"/>
    <mergeCell ref="A28:C28"/>
    <mergeCell ref="A7:D7"/>
    <mergeCell ref="G7:J7"/>
    <mergeCell ref="M7:P7"/>
    <mergeCell ref="A8:P8"/>
    <mergeCell ref="A9:D9"/>
    <mergeCell ref="G9:J9"/>
    <mergeCell ref="M9:P9"/>
    <mergeCell ref="A5:D5"/>
    <mergeCell ref="G5:J5"/>
    <mergeCell ref="K5:N5"/>
    <mergeCell ref="O5:P5"/>
    <mergeCell ref="A6:D6"/>
    <mergeCell ref="G6:J6"/>
    <mergeCell ref="M6:P6"/>
    <mergeCell ref="A1:B1"/>
    <mergeCell ref="C1:P1"/>
    <mergeCell ref="A2:P2"/>
    <mergeCell ref="A4:D4"/>
    <mergeCell ref="G4:J4"/>
    <mergeCell ref="K4:N4"/>
    <mergeCell ref="O4:P4"/>
  </mergeCells>
  <printOptions horizontalCentered="1"/>
  <pageMargins left="0.27559055118110237" right="0.27559055118110237" top="0.78740157480314965" bottom="0.39370078740157483" header="0.98425196850393704" footer="0.51181102362204722"/>
  <pageSetup paperSize="9" scale="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238125</xdr:colOff>
                    <xdr:row>1</xdr:row>
                    <xdr:rowOff>57150</xdr:rowOff>
                  </from>
                  <to>
                    <xdr:col>6</xdr:col>
                    <xdr:colOff>695325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</xdr:col>
                    <xdr:colOff>238125</xdr:colOff>
                    <xdr:row>2</xdr:row>
                    <xdr:rowOff>0</xdr:rowOff>
                  </from>
                  <to>
                    <xdr:col>6</xdr:col>
                    <xdr:colOff>666750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7</xdr:col>
                    <xdr:colOff>1047750</xdr:colOff>
                    <xdr:row>1</xdr:row>
                    <xdr:rowOff>66675</xdr:rowOff>
                  </from>
                  <to>
                    <xdr:col>12</xdr:col>
                    <xdr:colOff>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7</xdr:col>
                    <xdr:colOff>1047750</xdr:colOff>
                    <xdr:row>2</xdr:row>
                    <xdr:rowOff>0</xdr:rowOff>
                  </from>
                  <to>
                    <xdr:col>12</xdr:col>
                    <xdr:colOff>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locked="0" defaultSize="0" autoFill="0" autoLine="0" autoPict="0">
                <anchor moveWithCells="1">
                  <from>
                    <xdr:col>12</xdr:col>
                    <xdr:colOff>200025</xdr:colOff>
                    <xdr:row>71</xdr:row>
                    <xdr:rowOff>0</xdr:rowOff>
                  </from>
                  <to>
                    <xdr:col>13</xdr:col>
                    <xdr:colOff>628650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locked="0" defaultSize="0" autoFill="0" autoLine="0" autoPict="0">
                <anchor moveWithCells="1">
                  <from>
                    <xdr:col>13</xdr:col>
                    <xdr:colOff>990600</xdr:colOff>
                    <xdr:row>71</xdr:row>
                    <xdr:rowOff>0</xdr:rowOff>
                  </from>
                  <to>
                    <xdr:col>15</xdr:col>
                    <xdr:colOff>457200</xdr:colOff>
                    <xdr:row>72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Macro1</vt:lpstr>
      <vt:lpstr>Memorial</vt:lpstr>
      <vt:lpstr>NOMENCLATURA DE CARGA</vt:lpstr>
      <vt:lpstr>Memorial!Area_de_impressao</vt:lpstr>
      <vt:lpstr>'NOMENCLATURA DE CARGA'!Area_de_impressao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</dc:creator>
  <cp:lastModifiedBy>NPE</cp:lastModifiedBy>
  <cp:lastPrinted>2018-12-04T17:27:19Z</cp:lastPrinted>
  <dcterms:created xsi:type="dcterms:W3CDTF">2018-08-30T19:47:15Z</dcterms:created>
  <dcterms:modified xsi:type="dcterms:W3CDTF">2018-12-07T11:03:46Z</dcterms:modified>
</cp:coreProperties>
</file>