
<file path=[Content_Types].xml><?xml version="1.0" encoding="utf-8"?>
<Types xmlns="http://schemas.openxmlformats.org/package/2006/content-types">
  <Default Extension="vml" ContentType="application/vnd.openxmlformats-officedocument.vmlDrawing"/>
  <Default Extension="xml" ContentType="application/xml"/>
  <Default Extension="png" ContentType="image/png"/>
  <Default Extension="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drawings/worksheetdrawing2.xml" ContentType="application/vnd.openxmlformats-officedocument.drawing+xml"/>
  <Override PartName="/xl/drawings/worksheetdrawing1.xml" ContentType="application/vnd.openxmlformats-officedocument.drawing+xml"/>
  <Override PartName="/docProps/core.xml" ContentType="application/vnd.openxmlformats-package.core-propertie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theme/theme1.xml" ContentType="application/vnd.openxmlformats-officedocument.theme+xml"/>
  <Override PartName="/xl/workbook.xml" ContentType="application/vnd.openxmlformats-officedocument.spreadsheetml.sheet.main+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name="VIGA CARGA DISTRIBUIDA" sheetId="1" state="visible" r:id="rId4"/>
    <sheet name="DADOS" sheetId="2" state="visible" r:id="rId5"/>
  </sheets>
  <definedNames/>
</workbook>
</file>

<file path=xl/comments1.xml><?xml version="1.0" encoding="utf-8"?>
<comments xmlns="http://schemas.openxmlformats.org/spreadsheetml/2006/main">
  <authors>
    <author>null</author>
  </authors>
  <commentList>
    <comment ref="A29" authorId="0">
      <text/>
    </comment>
  </commentList>
</comments>
</file>

<file path=xl/sharedStrings.xml><?xml version="1.0" encoding="utf-8"?>
<sst xmlns="http://schemas.openxmlformats.org/spreadsheetml/2006/main" count="90" uniqueCount="77">
  <si>
    <t>Seção da viga</t>
  </si>
  <si>
    <t>PLANILHA DE CALCULO DE VIGAS COM CARGA DISTRIBUIDA</t>
  </si>
  <si>
    <t>Área de Aço (cm²)</t>
  </si>
  <si>
    <t>h (cm)</t>
  </si>
  <si>
    <t>OBS: PREENCHER SOMENTE CELULAS EM VERDE</t>
  </si>
  <si>
    <t>b(cm)</t>
  </si>
  <si>
    <t>Comp. (m)</t>
  </si>
  <si>
    <t>Cobrimento (cm)</t>
  </si>
  <si>
    <t>Fck (Mpa)</t>
  </si>
  <si>
    <t>BITOLA</t>
  </si>
  <si>
    <t>QTD</t>
  </si>
  <si>
    <t>P.P (kgf/m)</t>
  </si>
  <si>
    <t>kgf/m</t>
  </si>
  <si>
    <t>q (kgf/m)</t>
  </si>
  <si>
    <t>Carga total (kg/m)</t>
  </si>
  <si>
    <t>Ra (kg)</t>
  </si>
  <si>
    <t>(m)</t>
  </si>
  <si>
    <t>Rb (kg)</t>
  </si>
  <si>
    <t>QTD/M</t>
  </si>
  <si>
    <t>ESPAÇ. (cm)</t>
  </si>
  <si>
    <t>Δ</t>
  </si>
  <si>
    <t>Posição (x)</t>
  </si>
  <si>
    <t>Carga</t>
  </si>
  <si>
    <t>Cortante (V)</t>
  </si>
  <si>
    <t>Momento (M)</t>
  </si>
  <si>
    <t>Vmax (kgf)</t>
  </si>
  <si>
    <t>Mmax (kgf.m)</t>
  </si>
  <si>
    <t>FORMULÁRIO</t>
  </si>
  <si>
    <t>Cortante=</t>
  </si>
  <si>
    <t>Ra-Q.x</t>
  </si>
  <si>
    <t>Volume concreto</t>
  </si>
  <si>
    <t>Momento=</t>
  </si>
  <si>
    <t>Ra.x-(Q.x²)/2</t>
  </si>
  <si>
    <t>Peso (kg)</t>
  </si>
  <si>
    <t>Comp. Total</t>
  </si>
  <si>
    <t>Armadura (m)</t>
  </si>
  <si>
    <t>h</t>
  </si>
  <si>
    <t>Estribo (m)</t>
  </si>
  <si>
    <t>b</t>
  </si>
  <si>
    <t>Dados da viga</t>
  </si>
  <si>
    <t>Área de aço</t>
  </si>
  <si>
    <t>BITOLAS</t>
  </si>
  <si>
    <t>ÁREA</t>
  </si>
  <si>
    <t>POSSIBLIDADES DE COMPOSIÇÃO</t>
  </si>
  <si>
    <t>cm</t>
  </si>
  <si>
    <t>As</t>
  </si>
  <si>
    <t>Bitola</t>
  </si>
  <si>
    <t>Cobrimento</t>
  </si>
  <si>
    <t>Comp.</t>
  </si>
  <si>
    <t>d</t>
  </si>
  <si>
    <t>mk</t>
  </si>
  <si>
    <t>kgf.cm</t>
  </si>
  <si>
    <t>md</t>
  </si>
  <si>
    <t>kgf</t>
  </si>
  <si>
    <t>Q</t>
  </si>
  <si>
    <t>fck</t>
  </si>
  <si>
    <t>Mpa</t>
  </si>
  <si>
    <t>fcd</t>
  </si>
  <si>
    <t>Dados gerais</t>
  </si>
  <si>
    <t>BITOLAS ESTRIBOS</t>
  </si>
  <si>
    <t>POSSIBILIDADES DE COMPOSIÇÃO</t>
  </si>
  <si>
    <t>Eaço</t>
  </si>
  <si>
    <t xml:space="preserve">BITOLAS </t>
  </si>
  <si>
    <t>ESPAÇAMENTO</t>
  </si>
  <si>
    <t>fy</t>
  </si>
  <si>
    <t>fyd</t>
  </si>
  <si>
    <r>
      <t>ε</t>
    </r>
    <r>
      <rPr>
        <rFont val="Calibri"/>
        <color rgb="FF000000"/>
        <sz val="11.0"/>
      </rPr>
      <t>yd</t>
    </r>
  </si>
  <si>
    <t>x</t>
  </si>
  <si>
    <t>Z</t>
  </si>
  <si>
    <t>Fc</t>
  </si>
  <si>
    <t>C</t>
  </si>
  <si>
    <t>C lim.</t>
  </si>
  <si>
    <t>ESTRIBOS</t>
  </si>
  <si>
    <r>
      <rPr>
        <rFont val="Calibri"/>
        <color rgb="FF000000"/>
        <sz val="18.0"/>
      </rPr>
      <t>τ</t>
    </r>
    <r>
      <rPr>
        <rFont val="Calibri"/>
        <color rgb="FF000000"/>
        <sz val="11.0"/>
      </rPr>
      <t xml:space="preserve"> tração</t>
    </r>
    <r>
      <rPr>
        <rFont val="Calibri"/>
        <color rgb="FF000000"/>
        <sz val="16.0"/>
      </rPr>
      <t xml:space="preserve"> </t>
    </r>
  </si>
  <si>
    <r>
      <t xml:space="preserve">τ </t>
    </r>
    <r>
      <rPr>
        <rFont val="Calibri"/>
        <color rgb="FF000000"/>
        <sz val="12.0"/>
      </rPr>
      <t>máx</t>
    </r>
  </si>
  <si>
    <t>Aest</t>
  </si>
  <si>
    <t>cm²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</si>
</sst>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rgb="FF000000"/>
      <name val="Calibri"/>
    </font>
    <font/>
    <font>
      <b/>
      <sz val="11"/>
      <color rgb="FF000000"/>
      <name val="Calibri"/>
    </font>
    <font>
      <sz val="11"/>
      <color rgb="FFFF0000"/>
      <name val="Calibri"/>
    </font>
    <font>
      <sz val="9"/>
      <color rgb="FFFF0000"/>
      <name val="Calibri"/>
    </font>
    <font>
      <sz val="14"/>
      <color rgb="FF000000"/>
      <name val="Calibri"/>
    </font>
    <font>
      <b/>
      <sz val="10"/>
      <color rgb="FF000000"/>
      <name val="Calibri"/>
    </font>
    <font>
      <b/>
      <sz val="9"/>
      <color rgb="FF000000"/>
      <name val="Calibri"/>
    </font>
    <font>
      <sz val="16"/>
      <color rgb="FF000000"/>
      <name val="Calibri"/>
    </font>
    <font>
      <sz val="18"/>
      <color rgb="FF00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99CC00"/>
        <bgColor rgb="FF99CC00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BDD6EE"/>
        <bgColor rgb="FFBDD6EE"/>
      </patternFill>
    </fill>
  </fills>
  <borders count="32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medium">
        <color rgb="FF000000"/>
      </right>
      <top style="none"/>
      <bottom style="none"/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numFmtId="0" fontId="0" fillId="0" borderId="0" xfId="0" applyFont="1" applyAlignment="1">
      <alignment/>
    </xf>
  </cellStyleXfs>
  <cellXfs count="60">
    <xf numFmtId="0" fontId="0" fillId="0" borderId="0" xfId="0" applyFont="1" applyAlignment="1">
      <alignment vertical="bottom"/>
    </xf>
    <xf numFmtId="0" fontId="0" fillId="0" borderId="1" xfId="0" applyFont="1" applyBorder="1" applyAlignment="1">
      <alignment vertical="bottom"/>
    </xf>
    <xf numFmtId="0" fontId="0" fillId="0" borderId="2" xfId="0" applyFont="1" applyBorder="1" applyAlignment="1">
      <alignment vertical="bottom"/>
    </xf>
    <xf numFmtId="0" fontId="0" fillId="0" borderId="3" xfId="0" applyFont="1" applyBorder="1" applyAlignment="1">
      <alignment vertical="bottom"/>
    </xf>
    <xf numFmtId="0" fontId="0" fillId="0" borderId="4" xfId="0" applyFont="1" applyBorder="1" applyAlignment="1">
      <alignment vertical="bottom"/>
    </xf>
    <xf numFmtId="0" fontId="0" fillId="0" borderId="5" xfId="0" applyFont="1" applyBorder="1" applyAlignment="1">
      <alignment horizontal="center" vertical="bottom"/>
    </xf>
    <xf numFmtId="0" fontId="1" fillId="0" borderId="6" xfId="0" applyFont="1" applyBorder="1">
      <alignment/>
    </xf>
    <xf numFmtId="0" fontId="0" fillId="0" borderId="0" xfId="0" applyFont="1" applyAlignment="1">
      <alignment vertical="bottom"/>
    </xf>
    <xf numFmtId="0" fontId="2" fillId="0" borderId="7" xfId="0" applyFont="1" applyBorder="1" applyAlignment="1">
      <alignment horizontal="center" vertical="bottom"/>
    </xf>
    <xf numFmtId="0" fontId="1" fillId="0" borderId="8" xfId="0" applyFont="1" applyBorder="1">
      <alignment/>
    </xf>
    <xf numFmtId="0" fontId="1" fillId="0" borderId="9" xfId="0" applyFont="1" applyBorder="1">
      <alignment/>
    </xf>
    <xf numFmtId="0" fontId="0" fillId="0" borderId="10" xfId="0" applyFont="1" applyBorder="1" applyAlignment="1">
      <alignment vertical="bottom"/>
    </xf>
    <xf numFmtId="0" fontId="0" fillId="0" borderId="11" xfId="0" applyFont="1" applyBorder="1" applyAlignment="1">
      <alignment vertical="bottom"/>
    </xf>
    <xf numFmtId="0" fontId="0" fillId="2" borderId="10" xfId="0" applyFont="1" applyFill="1" applyBorder="1" applyAlignment="1">
      <alignment vertical="bottom"/>
    </xf>
    <xf numFmtId="0" fontId="3" fillId="0" borderId="0" xfId="0" applyFont="1" applyAlignment="1">
      <alignment vertical="bottom"/>
    </xf>
    <xf numFmtId="164" fontId="0" fillId="0" borderId="10" xfId="0" applyNumberFormat="1" applyFont="1" applyBorder="1" applyAlignment="1">
      <alignment horizontal="center" vertical="bottom"/>
    </xf>
    <xf numFmtId="0" fontId="4" fillId="0" borderId="0" xfId="0" applyFont="1" applyAlignment="1">
      <alignment vertical="bottom"/>
    </xf>
    <xf numFmtId="0" fontId="0" fillId="3" borderId="10" xfId="0" applyFont="1" applyFill="1" applyBorder="1" applyAlignment="1">
      <alignment vertical="bottom"/>
    </xf>
    <xf numFmtId="0" fontId="0" fillId="4" borderId="12" xfId="0" applyFont="1" applyFill="1" applyBorder="1" applyAlignment="1">
      <alignment vertical="bottom"/>
    </xf>
    <xf numFmtId="0" fontId="0" fillId="4" borderId="13" xfId="0" applyFont="1" applyBorder="1" applyAlignment="1">
      <alignment vertical="bottom"/>
    </xf>
    <xf numFmtId="0" fontId="0" fillId="4" borderId="13" xfId="0" applyFont="1" applyBorder="1" applyAlignment="1">
      <alignment horizontal="center" vertical="bottom"/>
    </xf>
    <xf numFmtId="0" fontId="0" fillId="4" borderId="14" xfId="0" applyFont="1" applyBorder="1" applyAlignment="1">
      <alignment vertical="bottom"/>
    </xf>
    <xf numFmtId="0" fontId="0" fillId="0" borderId="0" xfId="0" applyFont="1" applyAlignment="1">
      <alignment horizontal="center" vertical="bottom"/>
    </xf>
    <xf numFmtId="0" fontId="0" fillId="0" borderId="15" xfId="0" applyFont="1" applyBorder="1" applyAlignment="1">
      <alignment vertical="bottom"/>
    </xf>
    <xf numFmtId="0" fontId="5" fillId="0" borderId="0" xfId="0" applyFont="1" applyAlignment="1">
      <alignment horizontal="center" vertical="bottom"/>
    </xf>
    <xf numFmtId="0" fontId="0" fillId="0" borderId="16" xfId="0" applyFont="1" applyBorder="1" applyAlignment="1">
      <alignment vertical="bottom"/>
    </xf>
    <xf numFmtId="0" fontId="0" fillId="0" borderId="17" xfId="0" applyFont="1" applyBorder="1" applyAlignment="1">
      <alignment vertical="bottom"/>
    </xf>
    <xf numFmtId="0" fontId="0" fillId="0" borderId="18" xfId="0" applyFont="1" applyBorder="1" applyAlignment="1">
      <alignment vertical="bottom"/>
    </xf>
    <xf numFmtId="0" fontId="0" fillId="0" borderId="19" xfId="0" applyFont="1" applyBorder="1" applyAlignment="1">
      <alignment vertical="bottom"/>
    </xf>
    <xf numFmtId="0" fontId="6" fillId="0" borderId="10" xfId="0" applyFont="1" applyBorder="1" applyAlignment="1">
      <alignment vertical="bottom"/>
    </xf>
    <xf numFmtId="0" fontId="6" fillId="0" borderId="20" xfId="0" applyFont="1" applyBorder="1" applyAlignment="1">
      <alignment vertical="bottom"/>
    </xf>
    <xf numFmtId="0" fontId="7" fillId="0" borderId="10" xfId="0" applyFont="1" applyBorder="1" applyAlignment="1">
      <alignment vertical="bottom"/>
    </xf>
    <xf numFmtId="0" fontId="0" fillId="0" borderId="10" xfId="0" applyFont="1" applyBorder="1" applyAlignment="1">
      <alignment horizontal="center" vertical="bottom"/>
    </xf>
    <xf numFmtId="0" fontId="0" fillId="0" borderId="5" xfId="0" applyFont="1" applyBorder="1" applyAlignment="1">
      <alignment vertical="bottom"/>
    </xf>
    <xf numFmtId="1" fontId="0" fillId="0" borderId="6" xfId="0" applyNumberFormat="1" applyFont="1" applyBorder="1" applyAlignment="1">
      <alignment vertical="bottom"/>
    </xf>
    <xf numFmtId="2" fontId="0" fillId="0" borderId="10" xfId="0" applyNumberFormat="1" applyFont="1" applyBorder="1" applyAlignment="1">
      <alignment horizontal="center" vertical="bottom"/>
    </xf>
    <xf numFmtId="2" fontId="0" fillId="0" borderId="0" xfId="0" applyNumberFormat="1" applyFont="1" applyAlignment="1">
      <alignment horizontal="center" vertical="bottom"/>
    </xf>
    <xf numFmtId="0" fontId="0" fillId="5" borderId="21" xfId="0" applyFont="1" applyFill="1" applyBorder="1" applyAlignment="1">
      <alignment vertical="bottom"/>
    </xf>
    <xf numFmtId="0" fontId="0" fillId="0" borderId="20" xfId="0" applyFont="1" applyBorder="1" applyAlignment="1">
      <alignment vertical="bottom"/>
    </xf>
    <xf numFmtId="0" fontId="0" fillId="5" borderId="22" xfId="0" applyFont="1" applyBorder="1" applyAlignment="1">
      <alignment vertical="bottom"/>
    </xf>
    <xf numFmtId="2" fontId="0" fillId="0" borderId="0" xfId="0" applyNumberFormat="1" applyFont="1" applyAlignment="1">
      <alignment vertical="bottom"/>
    </xf>
    <xf numFmtId="0" fontId="0" fillId="0" borderId="23" xfId="0" applyFont="1" applyBorder="1" applyAlignment="1">
      <alignment vertical="bottom"/>
    </xf>
    <xf numFmtId="0" fontId="0" fillId="0" borderId="24" xfId="0" applyFont="1" applyBorder="1" applyAlignment="1">
      <alignment vertical="bottom"/>
    </xf>
    <xf numFmtId="2" fontId="0" fillId="0" borderId="0" xfId="0" applyNumberFormat="1" applyFont="1" applyAlignment="1">
      <alignment horizontal="left" vertical="bottom"/>
    </xf>
    <xf numFmtId="0" fontId="0" fillId="0" borderId="0" xfId="0" applyFont="1" applyAlignment="1">
      <alignment horizontal="right" vertical="bottom"/>
    </xf>
    <xf numFmtId="0" fontId="0" fillId="0" borderId="2" xfId="0" applyFont="1" applyBorder="1" applyAlignment="1">
      <alignment horizontal="center" vertical="bottom"/>
    </xf>
    <xf numFmtId="0" fontId="1" fillId="0" borderId="2" xfId="0" applyFont="1" applyBorder="1">
      <alignment/>
    </xf>
    <xf numFmtId="0" fontId="0" fillId="0" borderId="25" xfId="0" applyFont="1" applyBorder="1" applyAlignment="1">
      <alignment vertical="bottom"/>
    </xf>
    <xf numFmtId="0" fontId="0" fillId="5" borderId="26" xfId="0" applyFont="1" applyBorder="1" applyAlignment="1">
      <alignment vertical="bottom"/>
    </xf>
    <xf numFmtId="0" fontId="0" fillId="0" borderId="27" xfId="0" applyFont="1" applyBorder="1" applyAlignment="1">
      <alignment vertical="bottom"/>
    </xf>
    <xf numFmtId="0" fontId="0" fillId="0" borderId="0" xfId="0" applyFont="1" applyAlignment="1">
      <alignment horizontal="left" vertical="bottom"/>
    </xf>
    <xf numFmtId="0" fontId="0" fillId="0" borderId="28" xfId="0" applyFont="1" applyBorder="1" applyAlignment="1">
      <alignment vertical="bottom"/>
    </xf>
    <xf numFmtId="0" fontId="0" fillId="0" borderId="29" xfId="0" applyFont="1" applyBorder="1" applyAlignment="1">
      <alignment vertical="bottom"/>
    </xf>
    <xf numFmtId="0" fontId="0" fillId="0" borderId="29" xfId="0" applyFont="1" applyBorder="1" applyAlignment="1">
      <alignment horizontal="center" vertical="top"/>
    </xf>
    <xf numFmtId="0" fontId="0" fillId="0" borderId="30" xfId="0" applyFont="1" applyBorder="1" applyAlignment="1">
      <alignment horizontal="center" vertical="bottom"/>
    </xf>
    <xf numFmtId="0" fontId="1" fillId="0" borderId="30" xfId="0" applyFont="1" applyBorder="1">
      <alignment/>
    </xf>
    <xf numFmtId="0" fontId="0" fillId="6" borderId="10" xfId="0" applyFont="1" applyFill="1" applyBorder="1" applyAlignment="1">
      <alignment vertical="bottom"/>
    </xf>
    <xf numFmtId="0" fontId="1" fillId="0" borderId="31" xfId="0" applyFont="1" applyBorder="1">
      <alignment/>
    </xf>
    <xf numFmtId="0" fontId="8" fillId="0" borderId="10" xfId="0" applyFont="1" applyBorder="1" applyAlignment="1">
      <alignment vertical="bottom"/>
    </xf>
    <xf numFmtId="0" fontId="9" fillId="0" borderId="10" xfId="0" applyFont="1" applyBorder="1" applyAlignment="1">
      <alignment vertical="bottom"/>
    </xf>
  </cellXfs>
  <cellStyles count="1">
    <cellStyle name="Normal" xfId="0" builtinId="0"/>
  </cellStyles>
  <dxfs count="1">
    <dxf>
      <font>
        <color rgb="FF800080"/>
      </font>
      <fill>
        <patternFill patternType="solid">
          <fgColor rgb="FFFF99CC"/>
          <bgColor rgb="FFFF99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worksheet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worksheet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447675</xdr:colOff>
      <xdr:row>9</xdr:row>
      <xdr:rowOff>28575</xdr:rowOff>
    </xdr:from>
    <xdr:ext cx="571500" cy="428625"/>
    <xdr:pic>
      <xdr:nvPicPr>
        <xdr:cNvPr id="0" name="image1.png"/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295275</xdr:colOff>
      <xdr:row>9</xdr:row>
      <xdr:rowOff>19050</xdr:rowOff>
    </xdr:from>
    <xdr:ext cx="552450" cy="400050"/>
    <xdr:pic>
      <xdr:nvPicPr>
        <xdr:cNvPr id="0" name="image2.png"/>
        <xdr:cNvPicPr preferRelativeResize="0"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Tema do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worksheetdrawing2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/>
  <dimension ref="A1:H32"/>
  <sheetViews>
    <sheetView workbookViewId="0" showGridLines="0"/>
  </sheetViews>
  <sheetFormatPr defaultColWidth="14" defaultRowHeight="15.0"/>
  <cols>
    <col outlineLevel="0" min="1" max="1" width="2.14" customWidth="1" hidden="0"/>
    <col outlineLevel="0" min="2" max="2" width="2.0" customWidth="1" hidden="0"/>
    <col outlineLevel="0" min="3" max="3" width="16.57" customWidth="1" hidden="0"/>
    <col outlineLevel="0" min="4" max="4" width="12.86" customWidth="1" hidden="0"/>
    <col outlineLevel="0" min="5" max="5" width="1.43" customWidth="1" hidden="0"/>
    <col outlineLevel="0" min="6" max="6" width="8.43" customWidth="1" hidden="0"/>
    <col outlineLevel="0" min="7" max="7" width="8.71" customWidth="1" hidden="0"/>
    <col outlineLevel="0" min="8" max="8" width="9.29" customWidth="1" hidden="0"/>
    <col outlineLevel="0" min="9" max="9" width="7.14" customWidth="1" hidden="0"/>
    <col outlineLevel="0" min="10" max="10" width="10.14" customWidth="1" hidden="0"/>
    <col outlineLevel="0" min="11" max="11" width="12.43" customWidth="1" hidden="0"/>
    <col outlineLevel="0" min="12" max="12" width="8.71" customWidth="1" hidden="0"/>
    <col outlineLevel="0" min="13" max="13" width="11.0" customWidth="1" hidden="0"/>
    <col outlineLevel="0" min="14" max="14" width="13.14" customWidth="1" hidden="0"/>
    <col outlineLevel="0" min="15" max="15" width="5.0" customWidth="1" hidden="0"/>
    <col outlineLevel="0" min="16" max="16" width="16.71" customWidth="1" hidden="0"/>
    <col outlineLevel="0" min="17" max="17" width="12.43" customWidth="1" hidden="0"/>
    <col outlineLevel="0" min="18" max="18" width="11.29" customWidth="1" hidden="0"/>
    <col outlineLevel="0" min="19" max="19" width="13.14" customWidth="1" hidden="0"/>
    <col outlineLevel="0" min="20" max="20" width="1.86" customWidth="1" hidden="0"/>
  </cols>
  <sheetData>
    <row r="1" spans="1:50" ht="15.75" customHeight="1"/>
    <row r="2" spans="1:50" ht="8.2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</row>
    <row r="3" spans="1:50" ht="15.75" customHeight="1">
      <c r="B3" s="4"/>
      <c r="C3" t="inlineStr" s="5">
        <is>
          <t>Seção da viga</t>
        </is>
      </c>
      <c r="D3" s="6"/>
      <c r="E3" s="7"/>
      <c r="F3" s="7"/>
      <c r="G3" s="7"/>
      <c r="H3" t="inlineStr" s="8">
        <is>
          <t>PLANILHA DE CALCULO DE VIGAS COM CARGA DISTRIBUIDA</t>
        </is>
      </c>
      <c r="I3" s="9"/>
      <c r="J3" s="9"/>
      <c r="K3" s="9"/>
      <c r="L3" s="9"/>
      <c r="M3" s="10"/>
      <c r="N3" s="7"/>
      <c r="O3" s="7"/>
      <c r="P3" t="inlineStr" s="11">
        <is>
          <t>Área de Aço (cm²)</t>
        </is>
      </c>
      <c r="Q3" s="7"/>
      <c r="R3" s="7"/>
      <c r="S3" s="7"/>
      <c r="T3" s="12"/>
    </row>
    <row r="4" spans="1:50" ht="15.0">
      <c r="B4" s="4"/>
      <c r="C4" t="inlineStr" s="11">
        <is>
          <t>h (cm)</t>
        </is>
      </c>
      <c r="D4" t="n" s="13">
        <v>40.0</v>
      </c>
      <c r="E4" s="7"/>
      <c r="F4" s="7"/>
      <c r="G4" s="7"/>
      <c r="H4" t="inlineStr" s="14">
        <is>
          <t>OBS: PREENCHER SOMENTE CELULAS EM VERDE</t>
        </is>
      </c>
      <c r="I4" s="14"/>
      <c r="J4" s="14"/>
      <c r="K4" s="14"/>
      <c r="L4" s="14"/>
      <c r="M4" s="14"/>
      <c r="N4" s="7"/>
      <c r="O4" s="7"/>
      <c r="P4" s="15">
        <f>DADOS!F2</f>
        <v>4.392</v>
      </c>
      <c r="Q4" t="str" s="16">
        <f>IF(P4="ERRO!","ÁREA DE ARMADURA MAIOR QUE O PERMITIDO!","")</f>
        <v/>
      </c>
      <c r="R4" s="7"/>
      <c r="S4" s="7"/>
      <c r="T4" s="12"/>
    </row>
    <row r="5" spans="1:50" ht="15.0">
      <c r="B5" s="4"/>
      <c r="C5" t="inlineStr" s="11">
        <is>
          <t>b(cm)</t>
        </is>
      </c>
      <c r="D5" t="n" s="13">
        <v>20.0</v>
      </c>
      <c r="E5" s="7"/>
      <c r="F5" s="7"/>
      <c r="G5" s="7"/>
      <c r="H5" s="7"/>
      <c r="J5" s="7"/>
      <c r="K5" s="7"/>
      <c r="L5" s="7"/>
      <c r="M5" s="7"/>
      <c r="N5" s="7"/>
      <c r="O5" s="7"/>
      <c r="P5" s="7"/>
      <c r="Q5" s="7"/>
      <c r="R5" s="7"/>
      <c r="S5" s="7"/>
      <c r="T5" s="12"/>
    </row>
    <row r="6" spans="1:50" ht="15.0">
      <c r="B6" s="4"/>
      <c r="C6" t="inlineStr" s="11">
        <is>
          <t>Comp. (m)</t>
        </is>
      </c>
      <c r="D6" t="n" s="13">
        <v>5.0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R6" s="7"/>
      <c r="S6" s="7"/>
      <c r="T6" s="12"/>
    </row>
    <row r="7" spans="1:50" ht="15.0">
      <c r="B7" s="4"/>
      <c r="C7" t="inlineStr" s="11">
        <is>
          <t>Cobrimento (cm)</t>
        </is>
      </c>
      <c r="D7" t="n" s="13">
        <v>3.0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R7" s="7"/>
      <c r="S7" s="7"/>
      <c r="T7" s="12"/>
    </row>
    <row r="8" spans="1:50" ht="15.75" customHeight="1">
      <c r="B8" s="4"/>
      <c r="C8" t="inlineStr" s="11">
        <is>
          <t>Fck (Mpa)</t>
        </is>
      </c>
      <c r="D8" t="n" s="13">
        <v>30.0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t="inlineStr" s="11">
        <is>
          <t>BITOLA</t>
        </is>
      </c>
      <c r="Q8" t="inlineStr" s="11">
        <is>
          <t>QTD</t>
        </is>
      </c>
      <c r="R8" s="7"/>
      <c r="S8" s="7"/>
      <c r="T8" s="12"/>
    </row>
    <row r="9" spans="1:50" ht="15.75" customHeight="1">
      <c r="B9" s="4"/>
      <c r="C9" t="inlineStr" s="11">
        <is>
          <t>P.P (kgf/m)</t>
        </is>
      </c>
      <c r="D9" s="17">
        <f>((D4*D5)/10000)*2500</f>
        <v>200</v>
      </c>
      <c r="E9" s="7"/>
      <c r="F9" s="7"/>
      <c r="G9" s="18"/>
      <c r="H9" s="19"/>
      <c r="I9" s="19"/>
      <c r="J9" s="20">
        <f>D12</f>
        <v>1300</v>
      </c>
      <c r="K9" t="inlineStr" s="19">
        <is>
          <t>kgf/m</t>
        </is>
      </c>
      <c r="L9" s="19"/>
      <c r="M9" s="21"/>
      <c r="N9" s="7"/>
      <c r="O9" s="7"/>
      <c r="P9" t="n" s="11">
        <v>6.0</v>
      </c>
      <c r="Q9" s="11">
        <f>OFFSET(DADOS!N1,P9,0)</f>
        <v>4</v>
      </c>
      <c r="R9" s="7"/>
      <c r="S9" s="7"/>
      <c r="T9" s="12"/>
    </row>
    <row r="10" spans="1:50" ht="15.0">
      <c r="B10" s="4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12"/>
    </row>
    <row r="11" spans="1:50" ht="15.0">
      <c r="B11" s="4"/>
      <c r="C11" t="inlineStr" s="11">
        <is>
          <t>q (kgf/m)</t>
        </is>
      </c>
      <c r="D11" t="n" s="13">
        <v>1100.0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12"/>
    </row>
    <row r="12" spans="1:50" ht="15.0">
      <c r="B12" s="4"/>
      <c r="C12" t="inlineStr" s="11">
        <is>
          <t>Carga total (kg/m)</t>
        </is>
      </c>
      <c r="D12" s="17">
        <f>D11+D9</f>
        <v>1300</v>
      </c>
      <c r="E12" s="7"/>
      <c r="F12" s="22">
        <f>D13</f>
        <v>3250</v>
      </c>
      <c r="H12" s="7"/>
      <c r="I12" s="7"/>
      <c r="J12" s="7"/>
      <c r="K12" s="7"/>
      <c r="L12" s="7"/>
      <c r="M12" s="22">
        <f>D14</f>
        <v>3250</v>
      </c>
      <c r="O12" s="7"/>
      <c r="P12" s="7"/>
      <c r="Q12" s="7"/>
      <c r="R12" s="7"/>
      <c r="S12" s="7"/>
      <c r="T12" s="12"/>
    </row>
    <row r="13" spans="1:50" ht="18.75" customHeight="1">
      <c r="B13" s="4"/>
      <c r="C13" t="inlineStr" s="11">
        <is>
          <t>Ra (kg)</t>
        </is>
      </c>
      <c r="D13" s="17">
        <f>(D12*D6)/2</f>
        <v>3250</v>
      </c>
      <c r="E13" s="7"/>
      <c r="F13" s="7"/>
      <c r="G13" s="23"/>
      <c r="H13" s="7"/>
      <c r="I13" s="7"/>
      <c r="J13" s="24">
        <f>D6</f>
        <v>5</v>
      </c>
      <c r="K13" t="inlineStr" s="7">
        <is>
          <t>(m)</t>
        </is>
      </c>
      <c r="L13" s="7"/>
      <c r="M13" s="25"/>
      <c r="N13" s="7"/>
      <c r="O13" s="7"/>
      <c r="P13" s="7"/>
      <c r="Q13" s="7"/>
      <c r="R13" s="7"/>
      <c r="S13" s="7"/>
      <c r="T13" s="12"/>
    </row>
    <row r="14" spans="1:50" ht="15.0">
      <c r="B14" s="4"/>
      <c r="C14" t="inlineStr" s="11">
        <is>
          <t>Rb (kg)</t>
        </is>
      </c>
      <c r="D14" s="17">
        <f>(D12*D6)/2</f>
        <v>3250</v>
      </c>
      <c r="E14" s="7"/>
      <c r="F14" s="7"/>
      <c r="G14" s="26"/>
      <c r="H14" s="27"/>
      <c r="I14" s="27"/>
      <c r="J14" s="27"/>
      <c r="K14" s="27"/>
      <c r="L14" s="27"/>
      <c r="M14" s="28"/>
      <c r="N14" s="7"/>
      <c r="O14" s="7"/>
      <c r="P14" t="inlineStr" s="11">
        <is>
          <t>BITOLA</t>
        </is>
      </c>
      <c r="Q14" t="inlineStr" s="11">
        <is>
          <t>QTD/M</t>
        </is>
      </c>
      <c r="R14" t="inlineStr" s="11">
        <is>
          <t>ESPAÇ. (cm)</t>
        </is>
      </c>
      <c r="S14" s="7"/>
      <c r="T14" s="12"/>
    </row>
    <row r="15" spans="1:50" ht="15.0">
      <c r="B15" s="4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t="n" s="11">
        <v>3.0</v>
      </c>
      <c r="Q15" s="11">
        <f>OFFSET(DADOS!N16,P15,0)</f>
        <v>8</v>
      </c>
      <c r="R15" s="11">
        <f>OFFSET(DADOS!O16,P15,0)</f>
        <v>14</v>
      </c>
      <c r="S15" s="7"/>
      <c r="T15" s="12"/>
    </row>
    <row r="16" spans="1:50" ht="15.0">
      <c r="B16" s="4"/>
      <c r="C16" s="7"/>
      <c r="D16" s="7"/>
      <c r="E16" s="7"/>
      <c r="F16" s="7"/>
      <c r="G16" t="inlineStr" s="29">
        <is>
          <t>Δ</t>
        </is>
      </c>
      <c r="H16" t="inlineStr" s="29">
        <is>
          <t>Posição (x)</t>
        </is>
      </c>
      <c r="I16" t="inlineStr" s="29">
        <is>
          <t>Carga</t>
        </is>
      </c>
      <c r="J16" t="inlineStr" s="30">
        <is>
          <t>Cortante (V)</t>
        </is>
      </c>
      <c r="K16" t="inlineStr" s="30">
        <is>
          <t>Momento (M)</t>
        </is>
      </c>
      <c r="L16" t="inlineStr" s="31">
        <is>
          <t>Vmax (kgf)</t>
        </is>
      </c>
      <c r="M16" t="inlineStr" s="31">
        <is>
          <t>Mmax (kgf.m)</t>
        </is>
      </c>
      <c r="N16" s="7"/>
      <c r="O16" s="7"/>
      <c r="P16" s="7"/>
      <c r="Q16" s="7"/>
      <c r="R16" s="7"/>
      <c r="S16" s="7"/>
      <c r="T16" s="12"/>
    </row>
    <row r="17" spans="1:50" ht="15.0">
      <c r="B17" s="4"/>
      <c r="C17" t="inlineStr" s="32">
        <is>
          <t>FORMULÁRIO</t>
        </is>
      </c>
      <c r="D17" s="32"/>
      <c r="E17" s="7"/>
      <c r="F17" s="7"/>
      <c r="G17" t="n" s="11">
        <v>0.0</v>
      </c>
      <c r="H17" s="11">
        <f t="shared" ref="H17:H27" si="2">G17*$D$6</f>
        <v>0</v>
      </c>
      <c r="I17" s="33">
        <f t="shared" ref="I17:I27" si="3">$D$12</f>
        <v>1300</v>
      </c>
      <c r="J17" s="11">
        <f t="shared" ref="J17:J27" si="4">$D$13-I17*H17</f>
        <v>3250</v>
      </c>
      <c r="K17" s="34">
        <f t="shared" ref="K17:K27" si="5">$D$13*H17-($D$12*H17^2)/2</f>
        <v>0</v>
      </c>
      <c r="L17" s="32">
        <f t="shared" ref="L17:M17" si="1">LARGE(J17:J27,1)</f>
        <v>3250</v>
      </c>
      <c r="M17" s="35">
        <f t="shared" si="1"/>
        <v>4062.50</v>
      </c>
      <c r="N17" s="36"/>
      <c r="O17" s="7"/>
      <c r="P17" s="7"/>
      <c r="Q17" s="7"/>
      <c r="R17" s="7"/>
      <c r="S17" s="7"/>
      <c r="T17" s="12"/>
    </row>
    <row r="18" spans="1:50" ht="15.0">
      <c r="B18" s="4"/>
      <c r="C18" t="inlineStr" s="11">
        <is>
          <t>Cortante=</t>
        </is>
      </c>
      <c r="D18" t="inlineStr" s="11">
        <is>
          <t>Ra-Q.x</t>
        </is>
      </c>
      <c r="E18" s="7"/>
      <c r="F18" s="7"/>
      <c r="G18" t="n" s="11">
        <v>0.1</v>
      </c>
      <c r="H18" s="11">
        <f t="shared" si="2"/>
        <v>0.5</v>
      </c>
      <c r="I18" s="33">
        <f t="shared" si="3"/>
        <v>1300</v>
      </c>
      <c r="J18" s="11">
        <f t="shared" si="4"/>
        <v>2600</v>
      </c>
      <c r="K18" s="34">
        <f t="shared" si="5"/>
        <v>1463</v>
      </c>
      <c r="L18" s="7"/>
      <c r="M18" s="7"/>
      <c r="N18" s="7"/>
      <c r="O18" s="7"/>
      <c r="P18" t="inlineStr" s="11">
        <is>
          <t>Volume concreto</t>
        </is>
      </c>
      <c r="Q18" s="11">
        <f>((D4*D5)/10000)*D6</f>
        <v>0.4</v>
      </c>
      <c r="R18" s="7"/>
      <c r="S18" s="7"/>
      <c r="T18" s="12"/>
    </row>
    <row r="19" spans="1:50" ht="15.0">
      <c r="B19" s="4"/>
      <c r="C19" t="inlineStr" s="11">
        <is>
          <t>Momento=</t>
        </is>
      </c>
      <c r="D19" t="inlineStr" s="11">
        <is>
          <t>Ra.x-(Q.x²)/2</t>
        </is>
      </c>
      <c r="E19" s="7"/>
      <c r="F19" s="7"/>
      <c r="G19" t="n" s="11">
        <v>0.2</v>
      </c>
      <c r="H19" s="11">
        <f t="shared" si="2"/>
        <v>1</v>
      </c>
      <c r="I19" s="33">
        <f t="shared" si="3"/>
        <v>1300</v>
      </c>
      <c r="J19" s="11">
        <f t="shared" si="4"/>
        <v>1950</v>
      </c>
      <c r="K19" s="34">
        <f t="shared" si="5"/>
        <v>2600</v>
      </c>
      <c r="L19" s="7"/>
      <c r="M19" s="7"/>
      <c r="N19" s="7"/>
      <c r="O19" s="7"/>
      <c r="P19" t="inlineStr" s="11">
        <is>
          <t>Peso (kg)</t>
        </is>
      </c>
      <c r="Q19" s="11">
        <f>Q18*2500</f>
        <v>1000</v>
      </c>
      <c r="R19" s="7"/>
      <c r="S19" s="7"/>
      <c r="T19" s="12"/>
    </row>
    <row r="20" spans="1:50" ht="15.75" customHeight="1">
      <c r="B20" s="4"/>
      <c r="C20" s="7"/>
      <c r="D20" s="7"/>
      <c r="E20" s="7"/>
      <c r="F20" s="7"/>
      <c r="G20" t="n" s="11">
        <v>0.3</v>
      </c>
      <c r="H20" s="11">
        <f t="shared" si="2"/>
        <v>1.5</v>
      </c>
      <c r="I20" s="33">
        <f t="shared" si="3"/>
        <v>1300</v>
      </c>
      <c r="J20" s="11">
        <f t="shared" si="4"/>
        <v>1300</v>
      </c>
      <c r="K20" s="34">
        <f t="shared" si="5"/>
        <v>3413</v>
      </c>
      <c r="L20" s="7"/>
      <c r="M20" s="7"/>
      <c r="N20" s="7"/>
      <c r="O20" s="7"/>
      <c r="P20" s="7"/>
      <c r="Q20" s="7"/>
      <c r="R20" s="7"/>
      <c r="S20" s="7"/>
      <c r="T20" s="12"/>
    </row>
    <row r="21" spans="1:50" ht="15.75" customHeight="1">
      <c r="B21" s="4"/>
      <c r="C21" s="7"/>
      <c r="D21" s="37"/>
      <c r="E21" s="7"/>
      <c r="F21" s="7"/>
      <c r="G21" t="n" s="11">
        <v>0.4</v>
      </c>
      <c r="H21" s="11">
        <f t="shared" si="2"/>
        <v>2</v>
      </c>
      <c r="I21" s="33">
        <f t="shared" si="3"/>
        <v>1300</v>
      </c>
      <c r="J21" s="11">
        <f t="shared" si="4"/>
        <v>650</v>
      </c>
      <c r="K21" s="34">
        <f t="shared" si="5"/>
        <v>3900</v>
      </c>
      <c r="L21" s="7"/>
      <c r="M21" s="7"/>
      <c r="N21" s="7"/>
      <c r="O21" s="7"/>
      <c r="P21" s="7"/>
      <c r="Q21" s="7"/>
      <c r="R21" s="7"/>
      <c r="S21" t="inlineStr" s="38">
        <is>
          <t>Comp. Total</t>
        </is>
      </c>
      <c r="T21" s="12"/>
    </row>
    <row r="22" spans="1:50" ht="15.75" customHeight="1">
      <c r="B22" s="4"/>
      <c r="C22" s="7"/>
      <c r="D22" s="39"/>
      <c r="E22" s="7"/>
      <c r="F22" s="7"/>
      <c r="G22" t="n" s="11">
        <v>0.5</v>
      </c>
      <c r="H22" s="11">
        <f t="shared" si="2"/>
        <v>2.5</v>
      </c>
      <c r="I22" s="33">
        <f t="shared" si="3"/>
        <v>1300</v>
      </c>
      <c r="J22" s="11">
        <f t="shared" si="4"/>
        <v>0</v>
      </c>
      <c r="K22" s="34">
        <f t="shared" si="5"/>
        <v>4063</v>
      </c>
      <c r="L22" s="7"/>
      <c r="M22" s="7"/>
      <c r="N22" t="inlineStr" s="7">
        <is>
          <t>Armadura (m)</t>
        </is>
      </c>
      <c r="O22" s="40">
        <f>D4*0.00333333333333333</f>
        <v>0.13</v>
      </c>
      <c r="P22" s="41"/>
      <c r="Q22" s="42"/>
      <c r="R22" s="43">
        <f>O22</f>
        <v>0.13</v>
      </c>
      <c r="S22" s="35">
        <f>R22+P23+O22</f>
        <v>5.21</v>
      </c>
      <c r="T22" s="12"/>
    </row>
    <row r="23" spans="1:50" ht="15.75" customHeight="1">
      <c r="B23" s="4"/>
      <c r="C23" t="inlineStr" s="44">
        <is>
          <t>h</t>
        </is>
      </c>
      <c r="D23" s="39"/>
      <c r="E23" s="7"/>
      <c r="F23" s="7"/>
      <c r="G23" t="n" s="11">
        <v>0.6</v>
      </c>
      <c r="H23" s="11">
        <f t="shared" si="2"/>
        <v>3</v>
      </c>
      <c r="I23" s="33">
        <f t="shared" si="3"/>
        <v>1300</v>
      </c>
      <c r="J23" s="11">
        <f t="shared" si="4"/>
        <v>-650</v>
      </c>
      <c r="K23" s="34">
        <f t="shared" si="5"/>
        <v>3900</v>
      </c>
      <c r="L23" s="7"/>
      <c r="M23" s="7"/>
      <c r="O23" s="7"/>
      <c r="P23" s="45">
        <f>D6-(DADOS!B4*0.02)</f>
        <v>4.94</v>
      </c>
      <c r="Q23" s="46"/>
      <c r="R23" s="7"/>
      <c r="S23" s="7"/>
      <c r="T23" s="12"/>
    </row>
    <row r="24" spans="1:50" ht="15.75" customHeight="1">
      <c r="B24" s="4"/>
      <c r="C24" s="7"/>
      <c r="D24" s="39"/>
      <c r="E24" s="7"/>
      <c r="F24" s="7"/>
      <c r="G24" t="n" s="11">
        <v>0.7</v>
      </c>
      <c r="H24" s="11">
        <f t="shared" si="2"/>
        <v>3.5</v>
      </c>
      <c r="I24" s="33">
        <f t="shared" si="3"/>
        <v>1300</v>
      </c>
      <c r="J24" s="11">
        <f t="shared" si="4"/>
        <v>-1300</v>
      </c>
      <c r="K24" s="34">
        <f t="shared" si="5"/>
        <v>3413</v>
      </c>
      <c r="L24" s="7"/>
      <c r="M24" s="7"/>
      <c r="N24" s="7"/>
      <c r="O24" s="7"/>
      <c r="P24" s="7"/>
      <c r="Q24" s="7"/>
      <c r="R24" s="7"/>
      <c r="S24" s="7"/>
      <c r="T24" s="12"/>
    </row>
    <row r="25" spans="1:50" ht="15.75" customHeight="1">
      <c r="B25" s="4"/>
      <c r="C25" s="7"/>
      <c r="D25" s="39"/>
      <c r="E25" s="7"/>
      <c r="F25" s="7"/>
      <c r="G25" t="n" s="11">
        <v>0.8</v>
      </c>
      <c r="H25" s="11">
        <f t="shared" si="2"/>
        <v>4</v>
      </c>
      <c r="I25" s="33">
        <f t="shared" si="3"/>
        <v>1300</v>
      </c>
      <c r="J25" s="11">
        <f t="shared" si="4"/>
        <v>-1950</v>
      </c>
      <c r="K25" s="34">
        <f t="shared" si="5"/>
        <v>2600</v>
      </c>
      <c r="L25" s="7"/>
      <c r="M25" s="7"/>
      <c r="O25" s="7"/>
      <c r="P25" s="47"/>
      <c r="Q25" s="7"/>
      <c r="R25" s="7"/>
      <c r="S25" t="inlineStr" s="38">
        <is>
          <t>Comp. Total</t>
        </is>
      </c>
      <c r="T25" s="12"/>
    </row>
    <row r="26" spans="1:50" ht="15.75" customHeight="1">
      <c r="B26" s="4"/>
      <c r="C26" s="7"/>
      <c r="D26" s="48"/>
      <c r="E26" s="7"/>
      <c r="F26" s="7"/>
      <c r="G26" t="n" s="11">
        <v>0.9</v>
      </c>
      <c r="H26" s="11">
        <f t="shared" si="2"/>
        <v>4.5</v>
      </c>
      <c r="I26" s="33">
        <f t="shared" si="3"/>
        <v>1300</v>
      </c>
      <c r="J26" s="11">
        <f t="shared" si="4"/>
        <v>-2600</v>
      </c>
      <c r="K26" s="34">
        <f t="shared" si="5"/>
        <v>1463</v>
      </c>
      <c r="L26" s="7"/>
      <c r="M26" s="7"/>
      <c r="N26" t="inlineStr" s="7">
        <is>
          <t>Estribo (m)</t>
        </is>
      </c>
      <c r="O26" s="7"/>
      <c r="P26" s="49"/>
      <c r="Q26" s="50">
        <f>((D5)-DADOS!B4*2)*0.01</f>
        <v>0.14</v>
      </c>
      <c r="R26" s="7"/>
      <c r="S26" s="32">
        <f>((Q26+P28))*2+0.1</f>
        <v>1.06</v>
      </c>
      <c r="T26" s="12"/>
    </row>
    <row r="27" spans="1:50" ht="15.75" customHeight="1">
      <c r="B27" s="4"/>
      <c r="C27" s="7"/>
      <c r="D27" t="inlineStr" s="22">
        <is>
          <t>b</t>
        </is>
      </c>
      <c r="E27" s="7"/>
      <c r="F27" s="7"/>
      <c r="G27" t="n" s="11">
        <v>1.0</v>
      </c>
      <c r="H27" s="11">
        <f t="shared" si="2"/>
        <v>5</v>
      </c>
      <c r="I27" s="33">
        <f t="shared" si="3"/>
        <v>1300</v>
      </c>
      <c r="J27" s="11">
        <f t="shared" si="4"/>
        <v>-3250</v>
      </c>
      <c r="K27" s="34">
        <f t="shared" si="5"/>
        <v>0</v>
      </c>
      <c r="L27" s="7"/>
      <c r="M27" s="7"/>
      <c r="N27" s="7"/>
      <c r="O27" s="7"/>
      <c r="P27" s="51"/>
      <c r="Q27" s="7"/>
      <c r="R27" s="7"/>
      <c r="S27" s="7"/>
      <c r="T27" s="12"/>
    </row>
    <row r="28" spans="1:50" ht="16.5" customHeight="1">
      <c r="B28" s="4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3">
        <f>(D4-DADOS!B4*2)*0.01</f>
        <v>0.34</v>
      </c>
      <c r="Q28" s="52"/>
      <c r="R28" s="52"/>
      <c r="S28" s="52"/>
      <c r="T28" s="42"/>
    </row>
    <row r="29" spans="1:50" ht="15.75" customHeight="1"/>
    <row r="30" spans="1:50" ht="15.75" customHeight="1"/>
    <row r="31" spans="1:50" ht="15.75" customHeight="1"/>
    <row r="32" spans="1:50" ht="15.75" customHeight="1"/>
    <row r="33" spans="1:50" ht="15.75" customHeight="1"/>
    <row r="34" spans="1:50" ht="15.75" customHeight="1"/>
    <row r="35" spans="1:50" ht="15.75" customHeight="1"/>
    <row r="36" spans="1:50" ht="15.75" customHeight="1"/>
    <row r="37" spans="1:50" ht="15.75" customHeight="1"/>
    <row r="38" spans="1:50" ht="15.75" customHeight="1"/>
    <row r="39" spans="1:50" ht="15.75" customHeight="1"/>
    <row r="40" spans="1:50" ht="15.75" customHeight="1"/>
    <row r="41" spans="1:50" ht="15.75" customHeight="1"/>
    <row r="42" spans="1:50" ht="15.75" customHeight="1"/>
    <row r="43" spans="1:50" ht="15.75" customHeight="1"/>
    <row r="44" spans="1:50" ht="15.75" customHeight="1"/>
    <row r="45" spans="1:50" ht="15.75" customHeight="1"/>
    <row r="46" spans="1:50" ht="15.75" customHeight="1"/>
    <row r="47" spans="1:50" ht="15.75" customHeight="1"/>
    <row r="48" spans="1:50" ht="15.75" customHeight="1"/>
    <row r="49" spans="1:50" ht="15.75" customHeight="1"/>
    <row r="50" spans="1:50" ht="15.75" customHeight="1"/>
    <row r="51" spans="1:50" ht="15.75" customHeight="1"/>
    <row r="52" spans="1:50" ht="15.75" customHeight="1"/>
    <row r="53" spans="1:50" ht="15.75" customHeight="1"/>
    <row r="54" spans="1:50" ht="15.75" customHeight="1"/>
    <row r="55" spans="1:50" ht="15.75" customHeight="1"/>
    <row r="56" spans="1:50" ht="15.75" customHeight="1"/>
    <row r="57" spans="1:50" ht="15.75" customHeight="1"/>
    <row r="58" spans="1:50" ht="15.75" customHeight="1"/>
    <row r="59" spans="1:50" ht="15.75" customHeight="1"/>
    <row r="60" spans="1:50" ht="15.75" customHeight="1"/>
    <row r="61" spans="1:50" ht="15.75" customHeight="1"/>
    <row r="62" spans="1:50" ht="15.75" customHeight="1"/>
    <row r="63" spans="1:50" ht="15.75" customHeight="1"/>
    <row r="64" spans="1:50" ht="15.75" customHeight="1"/>
    <row r="65" spans="1:50" ht="15.75" customHeight="1"/>
    <row r="66" spans="1:50" ht="15.75" customHeight="1"/>
    <row r="67" spans="1:50" ht="15.75" customHeight="1"/>
    <row r="68" spans="1:50" ht="15.75" customHeight="1"/>
    <row r="69" spans="1:50" ht="15.75" customHeight="1"/>
    <row r="70" spans="1:50" ht="15.75" customHeight="1"/>
    <row r="71" spans="1:50" ht="15.75" customHeight="1"/>
    <row r="72" spans="1:50" ht="15.75" customHeight="1"/>
    <row r="73" spans="1:50" ht="15.75" customHeight="1"/>
    <row r="74" spans="1:50" ht="15.75" customHeight="1"/>
    <row r="75" spans="1:50" ht="15.75" customHeight="1"/>
    <row r="76" spans="1:50" ht="15.75" customHeight="1"/>
    <row r="77" spans="1:50" ht="15.75" customHeight="1"/>
    <row r="78" spans="1:50" ht="15.75" customHeight="1"/>
    <row r="79" spans="1:50" ht="15.75" customHeight="1"/>
    <row r="80" spans="1:50" ht="15.75" customHeight="1"/>
    <row r="81" spans="1:50" ht="15.75" customHeight="1"/>
    <row r="82" spans="1:50" ht="15.75" customHeight="1"/>
    <row r="83" spans="1:50" ht="15.75" customHeight="1"/>
    <row r="84" spans="1:50" ht="15.75" customHeight="1"/>
    <row r="85" spans="1:50" ht="15.75" customHeight="1"/>
    <row r="86" spans="1:50" ht="15.75" customHeight="1"/>
    <row r="87" spans="1:50" ht="15.75" customHeight="1"/>
    <row r="88" spans="1:50" ht="15.75" customHeight="1"/>
    <row r="89" spans="1:50" ht="15.75" customHeight="1"/>
    <row r="90" spans="1:50" ht="15.75" customHeight="1"/>
    <row r="91" spans="1:50" ht="15.75" customHeight="1"/>
    <row r="92" spans="1:50" ht="15.75" customHeight="1"/>
    <row r="93" spans="1:50" ht="15.75" customHeight="1"/>
    <row r="94" spans="1:50" ht="15.75" customHeight="1"/>
    <row r="95" spans="1:50" ht="15.75" customHeight="1"/>
    <row r="96" spans="1:50" ht="15.75" customHeight="1"/>
    <row r="97" spans="1:50" ht="15.75" customHeight="1"/>
    <row r="98" spans="1:50" ht="15.75" customHeight="1"/>
    <row r="99" spans="1:50" ht="15.75" customHeight="1"/>
    <row r="100" spans="1:50" ht="15.75" customHeight="1"/>
  </sheetData>
  <mergeCells count="5">
    <mergeCell ref="P23:Q23"/>
    <mergeCell ref="C3:D3"/>
    <mergeCell ref="F12:G12"/>
    <mergeCell ref="M12:N12"/>
    <mergeCell ref="H3:M3"/>
  </mergeCells>
  <conditionalFormatting sqref="P4">
    <cfRule type="cellIs" dxfId="0" priority="1" operator="equal">
      <formula>"ERRO!"</formula>
    </cfRule>
  </conditionalFormatting>
  <conditionalFormatting sqref="P4">
    <cfRule type="cellIs" dxfId="0" priority="2" operator="equal">
      <formula>"ERRO"</formula>
    </cfRule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/>
  <dimension ref="A1:H32"/>
  <sheetViews>
    <sheetView workbookViewId="0"/>
  </sheetViews>
  <sheetFormatPr defaultColWidth="14" defaultRowHeight="15.0"/>
  <cols>
    <col outlineLevel="0" min="1" max="1" width="11.43" customWidth="1" hidden="0"/>
    <col outlineLevel="0" min="2" max="12" width="8.0" customWidth="1" hidden="0"/>
    <col outlineLevel="0" min="13" max="13" width="14.57" customWidth="1" hidden="0"/>
    <col outlineLevel="0" min="14" max="14" width="16.29" customWidth="1" hidden="0"/>
    <col outlineLevel="0" min="15" max="15" width="14.57" customWidth="1" hidden="0"/>
    <col outlineLevel="0" min="16" max="20" width="8.0" customWidth="1" hidden="0"/>
  </cols>
  <sheetData>
    <row r="1" spans="1:50" ht="15.0">
      <c r="A1" t="inlineStr" s="11">
        <is>
          <t>Dados da viga</t>
        </is>
      </c>
      <c r="B1" s="11"/>
      <c r="E1" t="inlineStr" s="54">
        <is>
          <t>Área de aço</t>
        </is>
      </c>
      <c r="F1" s="55"/>
      <c r="I1" t="inlineStr" s="11">
        <is>
          <t>BITOLAS</t>
        </is>
      </c>
      <c r="J1" t="inlineStr" s="11">
        <is>
          <t>ÁREA</t>
        </is>
      </c>
      <c r="M1" t="inlineStr" s="5">
        <is>
          <t>POSSIBLIDADES DE COMPOSIÇÃO</t>
        </is>
      </c>
      <c r="N1" s="6"/>
    </row>
    <row r="2" spans="1:50" ht="15.0">
      <c r="A2" t="inlineStr" s="11">
        <is>
          <t>h</t>
        </is>
      </c>
      <c r="B2" s="56">
        <f>'VIGA CARGA DISTRIBUIDA'!D4</f>
        <v>40</v>
      </c>
      <c r="C2" t="inlineStr">
        <is>
          <t>cm</t>
        </is>
      </c>
      <c r="E2" t="inlineStr" s="13">
        <is>
          <t>As</t>
        </is>
      </c>
      <c r="F2" s="13">
        <f>IF((2*B7)/(B18*B6)&lt;(B2*B3*0.04),(2*B7)/(B18*B6),"ERRO!")</f>
        <v>4.391891892</v>
      </c>
      <c r="I2" t="n" s="11">
        <v>5.0</v>
      </c>
      <c r="J2" t="n" s="11">
        <v>0.2</v>
      </c>
      <c r="M2" t="inlineStr" s="11">
        <is>
          <t>Bitola</t>
        </is>
      </c>
      <c r="N2" t="inlineStr" s="11">
        <is>
          <t>QTD</t>
        </is>
      </c>
    </row>
    <row r="3" spans="1:50" ht="15.0">
      <c r="A3" t="inlineStr" s="11">
        <is>
          <t>b</t>
        </is>
      </c>
      <c r="B3" s="56">
        <f>'VIGA CARGA DISTRIBUIDA'!D5</f>
        <v>20</v>
      </c>
      <c r="C3" t="inlineStr">
        <is>
          <t>cm</t>
        </is>
      </c>
      <c r="I3" t="n" s="11">
        <v>6.3</v>
      </c>
      <c r="J3" t="n" s="11">
        <v>0.31</v>
      </c>
      <c r="M3" t="n" s="11">
        <v>5.0</v>
      </c>
      <c r="N3" s="11">
        <f t="shared" ref="N3:N11" si="1">CEILING($F$2/J2,1)</f>
        <v>22</v>
      </c>
      <c r="T3" t="n">
        <v>1.99</v>
      </c>
    </row>
    <row r="4" spans="1:50" ht="15.0">
      <c r="A4" t="inlineStr" s="11">
        <is>
          <t>Cobrimento</t>
        </is>
      </c>
      <c r="B4" s="56">
        <f>'VIGA CARGA DISTRIBUIDA'!D7</f>
        <v>3</v>
      </c>
      <c r="C4" t="inlineStr">
        <is>
          <t>cm</t>
        </is>
      </c>
      <c r="I4" t="n" s="11">
        <v>8.0</v>
      </c>
      <c r="J4" t="n" s="11">
        <v>0.5</v>
      </c>
      <c r="M4" t="n" s="11">
        <v>6.3</v>
      </c>
      <c r="N4" s="11">
        <f t="shared" si="1"/>
        <v>15</v>
      </c>
      <c r="T4" t="n">
        <v>1.69</v>
      </c>
    </row>
    <row r="5" spans="1:50" ht="15.0">
      <c r="A5" t="inlineStr" s="11">
        <is>
          <t>Comp.</t>
        </is>
      </c>
      <c r="B5" s="56">
        <f>'VIGA CARGA DISTRIBUIDA'!D6</f>
        <v>5</v>
      </c>
      <c r="I5" t="n" s="11">
        <v>10.0</v>
      </c>
      <c r="J5" t="n" s="11">
        <v>0.7</v>
      </c>
      <c r="M5" t="n" s="11">
        <v>8.0</v>
      </c>
      <c r="N5" s="11">
        <f t="shared" si="1"/>
        <v>9</v>
      </c>
    </row>
    <row r="6" spans="1:50" ht="15.0">
      <c r="A6" t="inlineStr" s="11">
        <is>
          <t>d</t>
        </is>
      </c>
      <c r="B6" s="17">
        <f>B2-B4</f>
        <v>37</v>
      </c>
      <c r="C6" t="inlineStr">
        <is>
          <t>cm</t>
        </is>
      </c>
      <c r="I6" t="n" s="11">
        <v>12.5</v>
      </c>
      <c r="J6" t="n" s="11">
        <v>1.25</v>
      </c>
      <c r="M6" t="n" s="11">
        <v>10.0</v>
      </c>
      <c r="N6" s="11">
        <f t="shared" si="1"/>
        <v>7</v>
      </c>
      <c r="T6" t="n">
        <v>1.42</v>
      </c>
    </row>
    <row r="7" spans="1:50" ht="15.0">
      <c r="A7" t="inlineStr" s="11">
        <is>
          <t>mk</t>
        </is>
      </c>
      <c r="B7" s="56">
        <f>'VIGA CARGA DISTRIBUIDA'!M17*100</f>
        <v>406250</v>
      </c>
      <c r="C7" t="inlineStr">
        <is>
          <t>kgf.cm</t>
        </is>
      </c>
      <c r="I7" t="n" s="11">
        <v>16.0</v>
      </c>
      <c r="J7" t="n" s="11">
        <v>1.98</v>
      </c>
      <c r="M7" t="n" s="11">
        <v>12.5</v>
      </c>
      <c r="N7" s="11">
        <f t="shared" si="1"/>
        <v>4</v>
      </c>
      <c r="T7" t="n">
        <v>1.29</v>
      </c>
    </row>
    <row r="8" spans="1:50" ht="15.0">
      <c r="A8" t="inlineStr" s="11">
        <is>
          <t>md</t>
        </is>
      </c>
      <c r="B8" s="17">
        <f>B7*1.4</f>
        <v>568750</v>
      </c>
      <c r="C8" t="inlineStr">
        <is>
          <t>kgf</t>
        </is>
      </c>
      <c r="I8" t="n" s="11">
        <v>20.0</v>
      </c>
      <c r="J8" t="n" s="11">
        <v>2.85</v>
      </c>
      <c r="M8" t="n" s="11">
        <v>16.0</v>
      </c>
      <c r="N8" s="11">
        <f t="shared" si="1"/>
        <v>3</v>
      </c>
      <c r="T8" t="n">
        <v>1.15</v>
      </c>
    </row>
    <row r="9" spans="1:50" ht="15.0">
      <c r="A9" t="inlineStr" s="11">
        <is>
          <t>Q</t>
        </is>
      </c>
      <c r="B9" s="17">
        <f>'VIGA CARGA DISTRIBUIDA'!L17</f>
        <v>3250</v>
      </c>
      <c r="C9" t="inlineStr">
        <is>
          <t>kgf</t>
        </is>
      </c>
      <c r="I9" t="n" s="11">
        <v>22.0</v>
      </c>
      <c r="J9" t="n" s="11">
        <v>3.8</v>
      </c>
      <c r="M9" t="n" s="11">
        <v>20.0</v>
      </c>
      <c r="N9" s="11">
        <f t="shared" si="1"/>
        <v>2</v>
      </c>
    </row>
    <row r="10" spans="1:50" ht="15.0">
      <c r="A10" t="inlineStr" s="11">
        <is>
          <t>fck</t>
        </is>
      </c>
      <c r="B10" s="56">
        <f>'VIGA CARGA DISTRIBUIDA'!D8</f>
        <v>30</v>
      </c>
      <c r="C10" t="inlineStr">
        <is>
          <t>Mpa</t>
        </is>
      </c>
      <c r="I10" t="n" s="11">
        <v>25.0</v>
      </c>
      <c r="J10" t="n" s="11">
        <v>5.05</v>
      </c>
      <c r="M10" t="n" s="11">
        <v>22.0</v>
      </c>
      <c r="N10" s="11">
        <f t="shared" si="1"/>
        <v>2</v>
      </c>
      <c r="T10" t="n">
        <v>1.01</v>
      </c>
    </row>
    <row r="11" spans="1:50" ht="15.0">
      <c r="A11" t="inlineStr" s="11">
        <is>
          <t>fcd</t>
        </is>
      </c>
      <c r="B11" s="17">
        <f>B10/1.4</f>
        <v>21.42857143</v>
      </c>
      <c r="C11" t="inlineStr">
        <is>
          <t>Mpa</t>
        </is>
      </c>
      <c r="M11" t="n" s="11">
        <v>25.0</v>
      </c>
      <c r="N11" s="11">
        <f t="shared" si="1"/>
        <v>1</v>
      </c>
      <c r="T11" t="n">
        <v>0.87</v>
      </c>
    </row>
    <row r="12" spans="1:50" ht="15.0">
      <c r="T12" t="n">
        <v>0.74</v>
      </c>
    </row>
    <row r="13" spans="1:50" ht="15.0">
      <c r="T13" t="n">
        <v>0.6</v>
      </c>
    </row>
    <row r="14" spans="1:50" ht="15.0">
      <c r="T14" t="n">
        <v>0.37</v>
      </c>
    </row>
    <row r="15" spans="1:50" ht="15.0">
      <c r="T15" t="n">
        <v>0.33</v>
      </c>
    </row>
    <row r="16" spans="1:50" ht="15.0">
      <c r="A16" t="inlineStr" s="11">
        <is>
          <t>Dados gerais</t>
        </is>
      </c>
      <c r="B16" s="11"/>
      <c r="I16" t="inlineStr" s="5">
        <is>
          <t>BITOLAS ESTRIBOS</t>
        </is>
      </c>
      <c r="J16" s="6"/>
      <c r="M16" t="inlineStr" s="5">
        <is>
          <t>POSSIBILIDADES DE COMPOSIÇÃO</t>
        </is>
      </c>
      <c r="N16" s="57"/>
      <c r="O16" s="6"/>
      <c r="T16" t="n">
        <v>0.29</v>
      </c>
    </row>
    <row r="17" spans="1:50" ht="15.0">
      <c r="A17" t="inlineStr" s="11">
        <is>
          <t>Eaço</t>
        </is>
      </c>
      <c r="B17" t="n" s="17">
        <v>2100000.0</v>
      </c>
      <c r="I17" t="inlineStr" s="11">
        <is>
          <t>BITOLAS </t>
        </is>
      </c>
      <c r="J17" t="inlineStr" s="11">
        <is>
          <t>ÁREA</t>
        </is>
      </c>
      <c r="M17" t="inlineStr" s="11">
        <is>
          <t>BITOLA</t>
        </is>
      </c>
      <c r="N17" t="inlineStr" s="11">
        <is>
          <t>QTD/M</t>
        </is>
      </c>
      <c r="O17" t="inlineStr" s="11">
        <is>
          <t>ESPAÇAMENTO</t>
        </is>
      </c>
      <c r="T17" t="n">
        <v>2.48</v>
      </c>
    </row>
    <row r="18" spans="1:50" ht="15.0">
      <c r="A18" t="inlineStr" s="11">
        <is>
          <t>fy</t>
        </is>
      </c>
      <c r="B18" t="n" s="17">
        <v>5000.0</v>
      </c>
      <c r="I18" t="n" s="11">
        <v>5.0</v>
      </c>
      <c r="J18" t="n" s="11">
        <v>0.2</v>
      </c>
      <c r="M18" t="n" s="11">
        <v>5.0</v>
      </c>
      <c r="N18" s="11">
        <f t="shared" ref="N18:N22" si="2">CEILING($B$31/(J18*2),1)</f>
        <v>11</v>
      </c>
      <c r="O18" s="11">
        <f t="shared" ref="O18:O22" si="3">ROUNDDOWN((100/(N18-1)),0.1)</f>
        <v>10</v>
      </c>
      <c r="T18" t="n">
        <v>2.26</v>
      </c>
    </row>
    <row r="19" spans="1:50" ht="15.0">
      <c r="A19" t="inlineStr" s="11">
        <is>
          <t>fyd</t>
        </is>
      </c>
      <c r="B19" s="17">
        <f>5000/(1.15)</f>
        <v>4347.826087</v>
      </c>
      <c r="I19" t="n" s="11">
        <v>6.3</v>
      </c>
      <c r="J19" t="n" s="11">
        <v>0.31</v>
      </c>
      <c r="M19" t="n" s="11">
        <v>6.3</v>
      </c>
      <c r="N19" s="11">
        <f t="shared" si="2"/>
        <v>8</v>
      </c>
      <c r="O19" s="11">
        <f t="shared" si="3"/>
        <v>14</v>
      </c>
      <c r="T19" t="n">
        <v>1.57</v>
      </c>
    </row>
    <row r="20" spans="1:50" ht="21.0" customHeight="1">
      <c r="A20" t="inlineStr" s="58">
        <is>
          <r>
            <t>ε</t>
          </r>
          <r>
            <rPr>
              <sz val="11"/>
              <color rgb="ff000000"/>
              <rFont val="Calibri"/>
              <family val="0"/>
              <charset val="0"/>
            </rPr>
            <t xml:space="preserve">yd</t>
          </r>
        </is>
      </c>
      <c r="B20" s="17">
        <f>B19/B17</f>
        <v>0.002070393375</v>
      </c>
      <c r="I20" t="n" s="11">
        <v>8.0</v>
      </c>
      <c r="J20" t="n" s="11">
        <v>0.5</v>
      </c>
      <c r="M20" t="n" s="11">
        <v>8.0</v>
      </c>
      <c r="N20" s="11">
        <f t="shared" si="2"/>
        <v>5</v>
      </c>
      <c r="O20" s="11">
        <f t="shared" si="3"/>
        <v>25</v>
      </c>
      <c r="T20" t="n">
        <v>1.46</v>
      </c>
    </row>
    <row r="21" spans="1:50" ht="15.75" customHeight="1">
      <c r="A21" t="inlineStr" s="11">
        <is>
          <t>x</t>
        </is>
      </c>
      <c r="B21" s="17">
        <f>0.5*B6</f>
        <v>18.5</v>
      </c>
      <c r="I21" t="n" s="11">
        <v>10.0</v>
      </c>
      <c r="J21" t="n" s="11">
        <v>0.7</v>
      </c>
      <c r="M21" t="n" s="11">
        <v>10.0</v>
      </c>
      <c r="N21" s="11">
        <f t="shared" si="2"/>
        <v>4</v>
      </c>
      <c r="O21" s="11">
        <f t="shared" si="3"/>
        <v>33</v>
      </c>
      <c r="T21" t="n">
        <v>1.35</v>
      </c>
    </row>
    <row r="22" spans="1:50" ht="15.75" customHeight="1">
      <c r="A22" t="inlineStr" s="11">
        <is>
          <t>Z</t>
        </is>
      </c>
      <c r="B22" s="17">
        <f>0.8*B6</f>
        <v>29.6</v>
      </c>
      <c r="I22" t="n" s="11">
        <v>12.5</v>
      </c>
      <c r="J22" t="n" s="11">
        <v>1.25</v>
      </c>
      <c r="M22" t="n" s="11">
        <v>12.5</v>
      </c>
      <c r="N22" s="11">
        <f t="shared" si="2"/>
        <v>2</v>
      </c>
      <c r="O22" s="11">
        <f t="shared" si="3"/>
        <v>100</v>
      </c>
      <c r="T22" t="n">
        <v>1.22</v>
      </c>
    </row>
    <row r="23" spans="1:50" ht="15.75" customHeight="1">
      <c r="A23" t="inlineStr" s="11">
        <is>
          <t>Fc</t>
        </is>
      </c>
      <c r="B23" s="17">
        <f>(0.68*B11)*(B3*B21)</f>
        <v>5391.428571</v>
      </c>
      <c r="T23" t="n">
        <v>1.12</v>
      </c>
    </row>
    <row r="24" spans="1:50" ht="15.75" customHeight="1">
      <c r="A24" t="inlineStr" s="11">
        <is>
          <t>C</t>
        </is>
      </c>
      <c r="B24" s="17">
        <f>B7/(B3*B6^2)</f>
        <v>14.83747261</v>
      </c>
      <c r="C24" t="str">
        <f>IF(B24&lt;B25,"OK","Não OK")</f>
        <v>OK</v>
      </c>
      <c r="T24" t="n">
        <v>1.01</v>
      </c>
    </row>
    <row r="25" spans="1:50" ht="15.75" customHeight="1">
      <c r="A25" t="inlineStr" s="11">
        <is>
          <t>C lim.</t>
        </is>
      </c>
      <c r="B25" s="17">
        <f>B10*10*0.14</f>
        <v>42</v>
      </c>
      <c r="T25" t="n">
        <v>0.92</v>
      </c>
    </row>
    <row r="26" spans="1:50" ht="15.75" customHeight="1">
      <c r="T26" t="n">
        <v>0.85</v>
      </c>
    </row>
    <row r="27" spans="1:50" ht="15.75" customHeight="1">
      <c r="T27" t="n">
        <v>0.44</v>
      </c>
    </row>
    <row r="28" spans="1:50" ht="15.75" customHeight="1">
      <c r="A28" t="inlineStr" s="22">
        <is>
          <t>ESTRIBOS</t>
        </is>
      </c>
      <c r="T28" t="n">
        <v>0.97</v>
      </c>
    </row>
    <row r="29" spans="1:50" ht="23.25" customHeight="1">
      <c r="A29" t="inlineStr" s="58">
        <is>
          <r>
            <rPr>
              <sz val="18"/>
              <color rgb="ff000000"/>
              <rFont val="Calibri"/>
              <family val="0"/>
              <charset val="0"/>
            </rPr>
            <t xml:space="preserve">τ</t>
          </r>
          <r>
            <rPr>
              <sz val="11"/>
              <color rgb="ff000000"/>
              <rFont val="Calibri"/>
              <family val="0"/>
              <charset val="0"/>
            </rPr>
            <t xml:space="preserve"> tração</t>
          </r>
          <r>
            <rPr>
              <sz val="16"/>
              <color rgb="ff000000"/>
              <rFont val="Calibri"/>
              <family val="0"/>
              <charset val="0"/>
            </rPr>
            <t xml:space="preserve"> </t>
          </r>
        </is>
      </c>
      <c r="B29" s="11">
        <f>(CEILING(5000/1.7,1))/100</f>
        <v>29.42</v>
      </c>
      <c r="T29" t="n">
        <v>1.06</v>
      </c>
    </row>
    <row r="30" spans="1:50" ht="23.25" customHeight="1">
      <c r="A30" t="inlineStr" s="59">
        <is>
          <r>
            <t xml:space="preserve">τ </t>
          </r>
          <r>
            <rPr>
              <sz val="12"/>
              <color rgb="ff000000"/>
              <rFont val="Calibri"/>
              <family val="0"/>
              <charset val="0"/>
            </rPr>
            <t xml:space="preserve">máx</t>
          </r>
        </is>
      </c>
      <c r="B30" s="11">
        <f>1.5*(B9/(B3*B6))</f>
        <v>6.587837838</v>
      </c>
      <c r="C30" t="str">
        <f>IF(B30&lt;B29,"OK","Não OK")</f>
        <v>OK</v>
      </c>
    </row>
    <row r="31" spans="1:50" ht="15.75" customHeight="1">
      <c r="A31" t="inlineStr" s="11">
        <is>
          <t>Aest</t>
        </is>
      </c>
      <c r="B31" s="11">
        <f>B9/(B6*20)</f>
        <v>4.391891892</v>
      </c>
      <c r="C31" t="inlineStr">
        <is>
          <t>cm²</t>
        </is>
      </c>
    </row>
    <row r="32" spans="1:50" ht="15.75" customHeight="1"/>
    <row r="33" spans="1:50" ht="15.75" customHeight="1"/>
    <row r="34" spans="1:50" ht="15.75" customHeight="1"/>
    <row r="35" spans="1:50" ht="15.75" customHeight="1"/>
    <row r="36" spans="1:50" ht="15.75" customHeight="1"/>
    <row r="37" spans="1:50" ht="15.75" customHeight="1"/>
    <row r="38" spans="1:50" ht="15.75" customHeight="1"/>
    <row r="39" spans="1:50" ht="15.75" customHeight="1"/>
    <row r="40" spans="1:50" ht="15.75" customHeight="1"/>
    <row r="41" spans="1:50" ht="15.75" customHeight="1"/>
    <row r="42" spans="1:50" ht="15.75" customHeight="1"/>
    <row r="43" spans="1:50" ht="15.75" customHeight="1"/>
    <row r="44" spans="1:50" ht="15.75" customHeight="1"/>
    <row r="45" spans="1:50" ht="15.75" customHeight="1"/>
    <row r="46" spans="1:50" ht="15.75" customHeight="1"/>
    <row r="47" spans="1:50" ht="15.75" customHeight="1"/>
    <row r="48" spans="1:50" ht="15.75" customHeight="1"/>
    <row r="49" spans="1:50" ht="15.75" customHeight="1"/>
    <row r="50" spans="1:50" ht="15.75" customHeight="1"/>
    <row r="51" spans="1:50" ht="15.75" customHeight="1"/>
    <row r="52" spans="1:50" ht="15.75" customHeight="1"/>
    <row r="53" spans="1:50" ht="15.75" customHeight="1"/>
    <row r="54" spans="1:50" ht="15.75" customHeight="1"/>
    <row r="55" spans="1:50" ht="15.75" customHeight="1"/>
    <row r="56" spans="1:50" ht="15.75" customHeight="1"/>
    <row r="57" spans="1:50" ht="15.75" customHeight="1"/>
    <row r="58" spans="1:50" ht="15.75" customHeight="1"/>
    <row r="59" spans="1:50" ht="15.75" customHeight="1"/>
    <row r="60" spans="1:50" ht="15.75" customHeight="1"/>
    <row r="61" spans="1:50" ht="15.75" customHeight="1"/>
    <row r="62" spans="1:50" ht="15.75" customHeight="1"/>
    <row r="63" spans="1:50" ht="15.75" customHeight="1"/>
    <row r="64" spans="1:50" ht="15.75" customHeight="1"/>
    <row r="65" spans="1:50" ht="15.75" customHeight="1"/>
    <row r="66" spans="1:50" ht="15.75" customHeight="1"/>
    <row r="67" spans="1:50" ht="15.75" customHeight="1"/>
    <row r="68" spans="1:50" ht="15.75" customHeight="1"/>
    <row r="69" spans="1:50" ht="15.75" customHeight="1"/>
    <row r="70" spans="1:50" ht="15.75" customHeight="1"/>
    <row r="71" spans="1:50" ht="15.75" customHeight="1"/>
    <row r="72" spans="1:50" ht="15.75" customHeight="1"/>
    <row r="73" spans="1:50" ht="15.75" customHeight="1"/>
    <row r="74" spans="1:50" ht="15.75" customHeight="1"/>
    <row r="75" spans="1:50" ht="15.75" customHeight="1"/>
    <row r="76" spans="1:50" ht="15.75" customHeight="1"/>
    <row r="77" spans="1:50" ht="15.75" customHeight="1"/>
    <row r="78" spans="1:50" ht="15.75" customHeight="1"/>
    <row r="79" spans="1:50" ht="15.75" customHeight="1"/>
    <row r="80" spans="1:50" ht="15.75" customHeight="1"/>
    <row r="81" spans="1:50" ht="15.75" customHeight="1"/>
    <row r="82" spans="1:50" ht="15.75" customHeight="1"/>
    <row r="83" spans="1:50" ht="15.75" customHeight="1"/>
    <row r="84" spans="1:50" ht="15.75" customHeight="1"/>
    <row r="85" spans="1:50" ht="15.75" customHeight="1"/>
    <row r="86" spans="1:50" ht="15.75" customHeight="1"/>
    <row r="87" spans="1:50" ht="15.75" customHeight="1"/>
    <row r="88" spans="1:50" ht="15.75" customHeight="1"/>
    <row r="89" spans="1:50" ht="15.75" customHeight="1"/>
    <row r="90" spans="1:50" ht="15.75" customHeight="1"/>
    <row r="91" spans="1:50" ht="15.75" customHeight="1"/>
    <row r="92" spans="1:50" ht="15.75" customHeight="1"/>
    <row r="93" spans="1:50" ht="15.75" customHeight="1"/>
    <row r="94" spans="1:50" ht="15.75" customHeight="1"/>
    <row r="95" spans="1:50" ht="15.75" customHeight="1"/>
    <row r="96" spans="1:50" ht="15.75" customHeight="1"/>
    <row r="97" spans="1:50" ht="15.75" customHeight="1"/>
    <row r="98" spans="1:50" ht="15.75" customHeight="1"/>
    <row r="99" spans="1:50" ht="15.75" customHeight="1"/>
    <row r="100" spans="1:50" ht="15.75" customHeight="1"/>
  </sheetData>
  <mergeCells count="5">
    <mergeCell ref="M1:N1"/>
    <mergeCell ref="E1:F1"/>
    <mergeCell ref="A28:B28"/>
    <mergeCell ref="I16:J16"/>
    <mergeCell ref="M16:O16"/>
  </mergeCells>
  <conditionalFormatting sqref="B24:B25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29:B3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5">
    <cfRule type="cellIs" dxfId="0" priority="3" operator="greaterThan">
      <formula>28</formula>
    </cfRule>
  </conditionalFormatting>
  <printOptions/>
  <pageMargins bottom="0.75" footer="0.0" header="0.0" left="0.7" right="0.7" top="0.75"/>
  <pageSetup orientation="landscape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Planilhas</vt:lpstr>
      </vt:variant>
      <vt:variant>
        <vt:i4>2</vt:i4>
      </vt:variant>
    </vt:vector>
  </HeadingPairs>
  <TitlesOfParts>
    <vt:vector baseType="lpstr" size="2">
      <vt:lpstr>VIGA CARGA DISTRIBUIDA</vt:lpstr>
      <vt:lpstr>DADOS</vt:lpstr>
    </vt:vector>
  </TitlesOfParts>
  <LinksUpToDate>false</LinksUpToDate>
  <SharedDoc>false</SharedDoc>
  <HyperlinksChanged>false</HyperlinksChanged>
  <Application>Microsoft Excel</Application>
  <AppVersion>12.0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2016-02-04T10:45:49Z</dcterms:created>
  <dc:creator>Engenharia Civil</dc:creator>
  <cp:lastModifiedBy>Monica</cp:lastModifiedBy>
  <dcterms:modified xsi:type="dcterms:W3CDTF">2018-11-18T20:26:55Z</dcterms:modified>
</cp:coreProperties>
</file>